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Sheet1" sheetId="1" r:id="rId1"/>
  </sheets>
  <definedNames>
    <definedName name="B_0">'Sheet1'!$N$4</definedName>
    <definedName name="B_0_hop">'Sheet1'!$N$31</definedName>
    <definedName name="B_0_shp">'Sheet1'!#REF!</definedName>
    <definedName name="b0_hopy">'Sheet1'!$N$54</definedName>
    <definedName name="en_unit">'Sheet1'!$F$1</definedName>
    <definedName name="R0_hopy_re_av">'Sheet1'!#REF!</definedName>
    <definedName name="R0_hopy_var_av">'Sheet1'!$M$31</definedName>
    <definedName name="R0_re_en_av">'Sheet1'!$L$4</definedName>
    <definedName name="R0_re_hop_av">'Sheet1'!#REF!</definedName>
    <definedName name="R0_var_en_av">'Sheet1'!$M$4</definedName>
    <definedName name="R0_var_km_av">'Sheet1'!#REF!</definedName>
    <definedName name="re_hops">'Sheet1'!$L$54</definedName>
    <definedName name="risk_bas_dist">'Sheet1'!$L$31</definedName>
    <definedName name="risk_unit_cumulat_time1">'Sheet1'!$H$1</definedName>
    <definedName name="var_hops">'Sheet1'!$M$54</definedName>
  </definedNames>
  <calcPr fullCalcOnLoad="1"/>
</workbook>
</file>

<file path=xl/sharedStrings.xml><?xml version="1.0" encoding="utf-8"?>
<sst xmlns="http://schemas.openxmlformats.org/spreadsheetml/2006/main" count="92" uniqueCount="50">
  <si>
    <t>18 links and 12 nodes in Poland network</t>
  </si>
  <si>
    <t>ENE_UNIT</t>
  </si>
  <si>
    <t>DOWN_UNIT</t>
  </si>
  <si>
    <t>kUSD</t>
  </si>
  <si>
    <t>per 10 years</t>
  </si>
  <si>
    <t>RE [Experimental result]</t>
  </si>
  <si>
    <t>VaR_0.95 [Experimental result]</t>
  </si>
  <si>
    <t>Total energy usage [Experimental result]</t>
  </si>
  <si>
    <t>Energy usage in working paths [Experimental result]</t>
  </si>
  <si>
    <t>Energy usage in backup paths [Experimental result]</t>
  </si>
  <si>
    <t>Total consumed capacity [Experimental result]</t>
  </si>
  <si>
    <t>RE [mln $]</t>
  </si>
  <si>
    <t>VaR [mln $]</t>
  </si>
  <si>
    <t>EU Tot [mln $]</t>
  </si>
  <si>
    <t>B Tot [mln $]</t>
  </si>
  <si>
    <t>R_0-RE</t>
  </si>
  <si>
    <t>R_0-VaR</t>
  </si>
  <si>
    <t>RE + B</t>
  </si>
  <si>
    <t>VaR + B</t>
  </si>
  <si>
    <t>NR</t>
  </si>
  <si>
    <t>1:1 DP</t>
  </si>
  <si>
    <t>1:1 DL</t>
  </si>
  <si>
    <t>SP</t>
  </si>
  <si>
    <t>SL</t>
  </si>
  <si>
    <t>Rest Path 10%</t>
  </si>
  <si>
    <t>Rest Path 20%</t>
  </si>
  <si>
    <t>Rest Path 30%</t>
  </si>
  <si>
    <t>Rest Path 40%</t>
  </si>
  <si>
    <t>Rest Path 50%</t>
  </si>
  <si>
    <t>Rest Path 60%</t>
  </si>
  <si>
    <t>Rest Path 80%</t>
  </si>
  <si>
    <t>Rest Path 100%</t>
  </si>
  <si>
    <t>Rest Path 200%</t>
  </si>
  <si>
    <t>Rest Path Inf</t>
  </si>
  <si>
    <t>Rest Link 10%</t>
  </si>
  <si>
    <t>Rest Link 20%</t>
  </si>
  <si>
    <t>Rest Link 30%</t>
  </si>
  <si>
    <t>Rest Link 40%</t>
  </si>
  <si>
    <t>Rest Link 50%</t>
  </si>
  <si>
    <t>Rest Link 60%</t>
  </si>
  <si>
    <t>Rest Link 80%</t>
  </si>
  <si>
    <t>Rest Link 100%</t>
  </si>
  <si>
    <t>Rest Link 200%</t>
  </si>
  <si>
    <t>Rest Link Inf</t>
  </si>
  <si>
    <t>Total capacity consumed in working paths [Experimental result]</t>
  </si>
  <si>
    <t>Energy usage in switched-on links, that are sleeping in the normal state [Experimental result]</t>
  </si>
  <si>
    <t>Number of switch-ons necessary to restore the traffic [Experimental result]</t>
  </si>
  <si>
    <t>Energy optimization / Compensation policy: number of outages</t>
  </si>
  <si>
    <t>Link distance optimization / Compensation policy: number of outages</t>
  </si>
  <si>
    <t>Hop-count optimization / Compensation policy: number of outages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</si>
</sst>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 textRotation="90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PageLayoutView="0" workbookViewId="0" topLeftCell="A1">
      <selection activeCell="U18" sqref="U18"/>
    </sheetView>
  </sheetViews>
  <sheetFormatPr defaultColWidth="9.140625" defaultRowHeight="15"/>
  <cols>
    <col min="1" max="1" width="14.7109375" style="0" customWidth="1"/>
    <col min="4" max="4" width="11.140625" style="0" customWidth="1"/>
    <col min="6" max="6" width="12.28125" style="0" customWidth="1"/>
    <col min="7" max="7" width="12.421875" style="0" customWidth="1"/>
    <col min="8" max="9" width="12.7109375" style="0" customWidth="1"/>
    <col min="10" max="10" width="10.7109375" style="0" customWidth="1"/>
    <col min="12" max="12" width="12.28125" style="0" customWidth="1"/>
    <col min="14" max="14" width="11.8515625" style="0" customWidth="1"/>
    <col min="255" max="255" width="14.7109375" style="0" customWidth="1"/>
  </cols>
  <sheetData>
    <row r="1" spans="1:12" ht="15">
      <c r="A1" s="1" t="s">
        <v>0</v>
      </c>
      <c r="B1" s="1"/>
      <c r="C1" s="1"/>
      <c r="D1" s="1"/>
      <c r="E1" t="s">
        <v>1</v>
      </c>
      <c r="F1" s="2">
        <v>520</v>
      </c>
      <c r="G1" s="3" t="s">
        <v>2</v>
      </c>
      <c r="H1" s="2">
        <v>2</v>
      </c>
      <c r="I1" s="4" t="s">
        <v>3</v>
      </c>
      <c r="J1" s="4" t="s">
        <v>4</v>
      </c>
      <c r="L1" s="5"/>
    </row>
    <row r="2" spans="4:7" ht="15">
      <c r="D2" s="4" t="s">
        <v>47</v>
      </c>
      <c r="E2" s="4"/>
      <c r="G2" s="5"/>
    </row>
    <row r="3" spans="2:19" s="5" customFormat="1" ht="147" customHeight="1"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44</v>
      </c>
      <c r="I3" s="6" t="s">
        <v>45</v>
      </c>
      <c r="J3" s="6" t="s">
        <v>46</v>
      </c>
      <c r="K3" s="6"/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</row>
    <row r="4" spans="1:19" ht="15">
      <c r="A4" s="7" t="s">
        <v>19</v>
      </c>
      <c r="B4" s="7">
        <v>136866.950682163</v>
      </c>
      <c r="C4" s="7">
        <v>142074.271197641</v>
      </c>
      <c r="D4" s="7">
        <v>521.519305316552</v>
      </c>
      <c r="E4">
        <v>521.519305316552</v>
      </c>
      <c r="F4">
        <v>0</v>
      </c>
      <c r="G4">
        <v>26198.4322724771</v>
      </c>
      <c r="H4">
        <v>26198.4322724771</v>
      </c>
      <c r="I4">
        <v>0</v>
      </c>
      <c r="J4">
        <v>0</v>
      </c>
      <c r="K4" s="9"/>
      <c r="L4" s="7">
        <f>SUM(B4*risk_unit_cumulat_time1/1000)</f>
        <v>273.733901364326</v>
      </c>
      <c r="M4" s="7">
        <f>SUM(C4*risk_unit_cumulat_time1/1000)</f>
        <v>284.148542395282</v>
      </c>
      <c r="N4" s="7">
        <f>SUM(D4*en_unit/1000)</f>
        <v>271.19003876460704</v>
      </c>
      <c r="O4" s="8">
        <f>SUM(N4-B_0)</f>
        <v>0</v>
      </c>
      <c r="P4" s="8">
        <f>SUM(R0_re_en_av-L4)</f>
        <v>0</v>
      </c>
      <c r="Q4" s="8">
        <f>SUM(R0_var_en_av-M4)</f>
        <v>0</v>
      </c>
      <c r="R4" s="7">
        <f>SUM(L4+O4)</f>
        <v>273.733901364326</v>
      </c>
      <c r="S4" s="7">
        <f>SUM(M4+O4)</f>
        <v>284.148542395282</v>
      </c>
    </row>
    <row r="5" spans="1:19" ht="15">
      <c r="A5" s="7" t="s">
        <v>20</v>
      </c>
      <c r="B5" s="7">
        <v>768.456318780277</v>
      </c>
      <c r="C5" s="7">
        <v>854.824059616442</v>
      </c>
      <c r="D5" s="7">
        <v>561.099105526252</v>
      </c>
      <c r="E5">
        <v>559.809724055308</v>
      </c>
      <c r="F5">
        <v>1.28938147094376</v>
      </c>
      <c r="G5">
        <v>24927.7078994627</v>
      </c>
      <c r="H5">
        <v>24880.5510986276</v>
      </c>
      <c r="I5">
        <v>0</v>
      </c>
      <c r="J5">
        <v>0</v>
      </c>
      <c r="L5" s="7">
        <f>SUM(B5*risk_unit_cumulat_time1/1000)</f>
        <v>1.536912637560554</v>
      </c>
      <c r="M5" s="7">
        <f>SUM(C5*risk_unit_cumulat_time1/1000)</f>
        <v>1.709648119232884</v>
      </c>
      <c r="N5" s="7">
        <f>SUM(D5*en_unit/1000)</f>
        <v>291.771534873651</v>
      </c>
      <c r="O5" s="8">
        <f aca="true" t="shared" si="0" ref="O5:O28">SUM(N5-B_0)</f>
        <v>20.58149610904394</v>
      </c>
      <c r="P5" s="8">
        <f aca="true" t="shared" si="1" ref="P5:P28">SUM(R0_re_en_av-L5)</f>
        <v>272.1969887267655</v>
      </c>
      <c r="Q5" s="8">
        <f aca="true" t="shared" si="2" ref="Q5:Q28">SUM(R0_var_en_av-M5)</f>
        <v>282.4388942760491</v>
      </c>
      <c r="R5" s="7">
        <f aca="true" t="shared" si="3" ref="R5:R59">SUM(L5+O5)</f>
        <v>22.118408746604494</v>
      </c>
      <c r="S5" s="7">
        <f aca="true" t="shared" si="4" ref="S5:S59">SUM(M5+O5)</f>
        <v>22.291144228276824</v>
      </c>
    </row>
    <row r="6" spans="1:19" ht="15">
      <c r="A6" s="7" t="s">
        <v>21</v>
      </c>
      <c r="B6" s="7">
        <v>702.493597401086</v>
      </c>
      <c r="C6" s="7">
        <v>842.509340098352</v>
      </c>
      <c r="D6" s="7">
        <v>522.368108692206</v>
      </c>
      <c r="E6">
        <v>521.17088220609</v>
      </c>
      <c r="F6">
        <v>1.19722648611624</v>
      </c>
      <c r="G6">
        <v>26269.9230614237</v>
      </c>
      <c r="H6">
        <v>26198.4709106876</v>
      </c>
      <c r="I6">
        <v>0</v>
      </c>
      <c r="J6">
        <v>0</v>
      </c>
      <c r="L6" s="7">
        <f>SUM(B6*risk_unit_cumulat_time1/1000)</f>
        <v>1.4049871948021722</v>
      </c>
      <c r="M6" s="7">
        <f>SUM(C6*risk_unit_cumulat_time1/1000)</f>
        <v>1.685018680196704</v>
      </c>
      <c r="N6" s="7">
        <f>SUM(D6*en_unit/1000)</f>
        <v>271.6314165199471</v>
      </c>
      <c r="O6" s="8">
        <f t="shared" si="0"/>
        <v>0.4413777553400564</v>
      </c>
      <c r="P6" s="8">
        <f t="shared" si="1"/>
        <v>272.32891416952384</v>
      </c>
      <c r="Q6" s="8">
        <f t="shared" si="2"/>
        <v>282.4635237150853</v>
      </c>
      <c r="R6" s="7">
        <f t="shared" si="3"/>
        <v>1.8463649501422286</v>
      </c>
      <c r="S6" s="7">
        <f t="shared" si="4"/>
        <v>2.12639643553676</v>
      </c>
    </row>
    <row r="7" spans="1:19" ht="15">
      <c r="A7" s="7" t="s">
        <v>22</v>
      </c>
      <c r="B7" s="7">
        <v>877.58347441065</v>
      </c>
      <c r="C7" s="7">
        <v>978.864537555313</v>
      </c>
      <c r="D7" s="7">
        <v>561.098687121996</v>
      </c>
      <c r="E7">
        <v>559.810490770464</v>
      </c>
      <c r="F7">
        <v>1.28819635153171</v>
      </c>
      <c r="G7">
        <v>24927.6812708097</v>
      </c>
      <c r="H7">
        <v>24880.5785625778</v>
      </c>
      <c r="I7">
        <v>0</v>
      </c>
      <c r="J7">
        <v>0</v>
      </c>
      <c r="L7" s="7">
        <f>SUM(B7*risk_unit_cumulat_time1/1000)</f>
        <v>1.7551669488213</v>
      </c>
      <c r="M7" s="7">
        <f>SUM(C7*risk_unit_cumulat_time1/1000)</f>
        <v>1.957729075110626</v>
      </c>
      <c r="N7" s="7">
        <f>SUM(D7*en_unit/1000)</f>
        <v>291.7713173034379</v>
      </c>
      <c r="O7" s="8">
        <f t="shared" si="0"/>
        <v>20.581278538830873</v>
      </c>
      <c r="P7" s="8">
        <f t="shared" si="1"/>
        <v>271.97873441550473</v>
      </c>
      <c r="Q7" s="8">
        <f t="shared" si="2"/>
        <v>282.19081332017134</v>
      </c>
      <c r="R7" s="7">
        <f t="shared" si="3"/>
        <v>22.336445487652174</v>
      </c>
      <c r="S7" s="7">
        <f t="shared" si="4"/>
        <v>22.5390076139415</v>
      </c>
    </row>
    <row r="8" spans="1:19" ht="15">
      <c r="A8" s="7" t="s">
        <v>23</v>
      </c>
      <c r="B8" s="7">
        <v>815.720763444176</v>
      </c>
      <c r="C8" s="7">
        <v>954.446181286911</v>
      </c>
      <c r="D8" s="7">
        <v>522.368090822389</v>
      </c>
      <c r="E8">
        <v>521.169708743951</v>
      </c>
      <c r="F8">
        <v>1.1983820784375</v>
      </c>
      <c r="G8">
        <v>26269.9219075964</v>
      </c>
      <c r="H8">
        <v>26198.4125728235</v>
      </c>
      <c r="I8">
        <v>0</v>
      </c>
      <c r="J8">
        <v>0</v>
      </c>
      <c r="L8" s="7">
        <f>SUM(B8*risk_unit_cumulat_time1/1000)</f>
        <v>1.631441526888352</v>
      </c>
      <c r="M8" s="7">
        <f>SUM(C8*risk_unit_cumulat_time1/1000)</f>
        <v>1.908892362573822</v>
      </c>
      <c r="N8" s="7">
        <f>SUM(D8*en_unit/1000)</f>
        <v>271.6314072276423</v>
      </c>
      <c r="O8" s="8">
        <f t="shared" si="0"/>
        <v>0.44136846303524635</v>
      </c>
      <c r="P8" s="8">
        <f t="shared" si="1"/>
        <v>272.10245983743766</v>
      </c>
      <c r="Q8" s="8">
        <f t="shared" si="2"/>
        <v>282.2396500327082</v>
      </c>
      <c r="R8" s="7">
        <f t="shared" si="3"/>
        <v>2.0728099899235986</v>
      </c>
      <c r="S8" s="7">
        <f t="shared" si="4"/>
        <v>2.3502608256090687</v>
      </c>
    </row>
    <row r="9" spans="1:19" ht="15">
      <c r="A9" s="7" t="s">
        <v>24</v>
      </c>
      <c r="B9" s="7">
        <v>13859.8444672543</v>
      </c>
      <c r="C9" s="7">
        <v>14374.8089702261</v>
      </c>
      <c r="D9">
        <v>522.47433077043</v>
      </c>
      <c r="E9">
        <v>521.247418357359</v>
      </c>
      <c r="F9">
        <v>1.22691241307167</v>
      </c>
      <c r="G9">
        <v>26248.6101466632</v>
      </c>
      <c r="H9">
        <v>26198.5364401336</v>
      </c>
      <c r="I9">
        <v>19.0817952842819</v>
      </c>
      <c r="J9">
        <v>25129.400878986</v>
      </c>
      <c r="L9" s="7">
        <f>SUM(B9*risk_unit_cumulat_time1/1000)</f>
        <v>27.7196889345086</v>
      </c>
      <c r="M9" s="7">
        <f>SUM(C9*risk_unit_cumulat_time1/1000)</f>
        <v>28.7496179404522</v>
      </c>
      <c r="N9" s="7">
        <f aca="true" t="shared" si="5" ref="N9:N28">SUM(D9*en_unit/1000)</f>
        <v>271.68665200062355</v>
      </c>
      <c r="O9" s="8">
        <f aca="true" t="shared" si="6" ref="O9:O28">SUM(N9-B_0)</f>
        <v>0.49661323601651475</v>
      </c>
      <c r="P9" s="8">
        <f aca="true" t="shared" si="7" ref="P9:P28">SUM(R0_re_en_av-L9)</f>
        <v>246.0142124298174</v>
      </c>
      <c r="Q9" s="8">
        <f aca="true" t="shared" si="8" ref="Q9:Q28">SUM(R0_var_en_av-M9)</f>
        <v>255.3989244548298</v>
      </c>
      <c r="R9" s="7">
        <f aca="true" t="shared" si="9" ref="R9:R28">SUM(L9+O9)</f>
        <v>28.216302170525115</v>
      </c>
      <c r="S9" s="7">
        <f aca="true" t="shared" si="10" ref="S9:S28">SUM(M9+O9)</f>
        <v>29.246231176468715</v>
      </c>
    </row>
    <row r="10" spans="1:19" ht="15">
      <c r="A10" s="7" t="s">
        <v>25</v>
      </c>
      <c r="B10" s="7">
        <v>8478.12276887842</v>
      </c>
      <c r="C10" s="7">
        <v>8803.50708648554</v>
      </c>
      <c r="D10">
        <v>522.444277554585</v>
      </c>
      <c r="E10">
        <v>521.232501540362</v>
      </c>
      <c r="F10">
        <v>1.21177601422295</v>
      </c>
      <c r="G10">
        <v>26249.1176721558</v>
      </c>
      <c r="H10">
        <v>26198.4935782209</v>
      </c>
      <c r="I10" s="9">
        <v>17.5983866468819</v>
      </c>
      <c r="J10">
        <v>27285.9576393866</v>
      </c>
      <c r="L10" s="7">
        <f>SUM(B10*risk_unit_cumulat_time1/1000)</f>
        <v>16.95624553775684</v>
      </c>
      <c r="M10" s="7">
        <f>SUM(C10*risk_unit_cumulat_time1/1000)</f>
        <v>17.60701417297108</v>
      </c>
      <c r="N10" s="7">
        <f t="shared" si="5"/>
        <v>271.6710243283842</v>
      </c>
      <c r="O10" s="8">
        <f t="shared" si="6"/>
        <v>0.4809855637771534</v>
      </c>
      <c r="P10" s="8">
        <f t="shared" si="7"/>
        <v>256.7776558265692</v>
      </c>
      <c r="Q10" s="8">
        <f t="shared" si="8"/>
        <v>266.5415282223109</v>
      </c>
      <c r="R10" s="7">
        <f t="shared" si="9"/>
        <v>17.437231101533992</v>
      </c>
      <c r="S10" s="7">
        <f t="shared" si="10"/>
        <v>18.087999736748234</v>
      </c>
    </row>
    <row r="11" spans="1:19" ht="15">
      <c r="A11" s="7" t="s">
        <v>26</v>
      </c>
      <c r="B11" s="7">
        <v>4725.45959243689</v>
      </c>
      <c r="C11" s="7">
        <v>4909.03911431242</v>
      </c>
      <c r="D11">
        <v>522.445526555498</v>
      </c>
      <c r="E11">
        <v>521.219067031948</v>
      </c>
      <c r="F11">
        <v>1.22645952354951</v>
      </c>
      <c r="G11">
        <v>26251.3399474761</v>
      </c>
      <c r="H11">
        <v>26198.4737617263</v>
      </c>
      <c r="I11" s="9">
        <v>17.3777123578411</v>
      </c>
      <c r="J11">
        <v>25895.8118469671</v>
      </c>
      <c r="K11" s="10"/>
      <c r="L11" s="7">
        <f>SUM(B11*risk_unit_cumulat_time1/1000)</f>
        <v>9.45091918487378</v>
      </c>
      <c r="M11" s="7">
        <f>SUM(C11*risk_unit_cumulat_time1/1000)</f>
        <v>9.81807822862484</v>
      </c>
      <c r="N11" s="7">
        <f t="shared" si="5"/>
        <v>271.67167380885894</v>
      </c>
      <c r="O11" s="8">
        <f t="shared" si="6"/>
        <v>0.4816350442519024</v>
      </c>
      <c r="P11" s="8">
        <f t="shared" si="7"/>
        <v>264.28298217945223</v>
      </c>
      <c r="Q11" s="8">
        <f t="shared" si="8"/>
        <v>274.3304641666572</v>
      </c>
      <c r="R11" s="7">
        <f t="shared" si="9"/>
        <v>9.932554229125682</v>
      </c>
      <c r="S11" s="7">
        <f t="shared" si="10"/>
        <v>10.299713272876742</v>
      </c>
    </row>
    <row r="12" spans="1:19" ht="15">
      <c r="A12" s="7" t="s">
        <v>27</v>
      </c>
      <c r="B12" s="7">
        <v>2638.54240749874</v>
      </c>
      <c r="C12" s="7">
        <v>2748.72278620143</v>
      </c>
      <c r="D12">
        <v>522.397737496914</v>
      </c>
      <c r="E12" s="9">
        <v>521.222931763946</v>
      </c>
      <c r="F12" s="9">
        <v>1.17480573296714</v>
      </c>
      <c r="G12" s="9">
        <v>26249.8499372011</v>
      </c>
      <c r="H12" s="9">
        <v>26198.4665845787</v>
      </c>
      <c r="I12" s="9">
        <v>16.0167636922872</v>
      </c>
      <c r="J12">
        <v>23614.7478494238</v>
      </c>
      <c r="K12" s="10"/>
      <c r="L12" s="7">
        <f>SUM(B12*risk_unit_cumulat_time1/1000)</f>
        <v>5.27708481499748</v>
      </c>
      <c r="M12" s="7">
        <f>SUM(C12*risk_unit_cumulat_time1/1000)</f>
        <v>5.49744557240286</v>
      </c>
      <c r="N12" s="7">
        <f t="shared" si="5"/>
        <v>271.6468234983953</v>
      </c>
      <c r="O12" s="8">
        <f t="shared" si="6"/>
        <v>0.456784733788254</v>
      </c>
      <c r="P12" s="8">
        <f t="shared" si="7"/>
        <v>268.45681654932855</v>
      </c>
      <c r="Q12" s="8">
        <f t="shared" si="8"/>
        <v>278.65109682287914</v>
      </c>
      <c r="R12" s="7">
        <f t="shared" si="9"/>
        <v>5.733869548785734</v>
      </c>
      <c r="S12" s="7">
        <f t="shared" si="10"/>
        <v>5.954230306191114</v>
      </c>
    </row>
    <row r="13" spans="1:19" ht="15">
      <c r="A13" s="7" t="s">
        <v>28</v>
      </c>
      <c r="B13" s="7">
        <v>897.189848298277</v>
      </c>
      <c r="C13" s="7">
        <v>949.092891362148</v>
      </c>
      <c r="D13">
        <v>522.406066313403</v>
      </c>
      <c r="E13" s="9">
        <v>521.211102039253</v>
      </c>
      <c r="F13" s="9">
        <v>1.19496427415029</v>
      </c>
      <c r="G13" s="9">
        <v>26251.731161081</v>
      </c>
      <c r="H13" s="9">
        <v>26198.4958307525</v>
      </c>
      <c r="I13" s="9">
        <v>15.7204586249653</v>
      </c>
      <c r="J13">
        <v>23653.3637935644</v>
      </c>
      <c r="K13" s="12"/>
      <c r="L13" s="7">
        <f>SUM(B13*risk_unit_cumulat_time1/1000)</f>
        <v>1.794379696596554</v>
      </c>
      <c r="M13" s="7">
        <f>SUM(C13*risk_unit_cumulat_time1/1000)</f>
        <v>1.8981857827242958</v>
      </c>
      <c r="N13" s="7">
        <f t="shared" si="5"/>
        <v>271.65115448296956</v>
      </c>
      <c r="O13" s="8">
        <f t="shared" si="6"/>
        <v>0.46111571836252097</v>
      </c>
      <c r="P13" s="8">
        <f t="shared" si="7"/>
        <v>271.9395216677295</v>
      </c>
      <c r="Q13" s="8">
        <f t="shared" si="8"/>
        <v>282.2503566125577</v>
      </c>
      <c r="R13" s="7">
        <f t="shared" si="9"/>
        <v>2.255495414959075</v>
      </c>
      <c r="S13" s="7">
        <f t="shared" si="10"/>
        <v>2.359301501086817</v>
      </c>
    </row>
    <row r="14" spans="1:19" ht="15">
      <c r="A14" s="7" t="s">
        <v>29</v>
      </c>
      <c r="B14" s="7">
        <v>117.16078448961</v>
      </c>
      <c r="C14" s="7">
        <v>152.103229146436</v>
      </c>
      <c r="D14">
        <v>522.351945132166</v>
      </c>
      <c r="E14">
        <v>521.214031688559</v>
      </c>
      <c r="F14">
        <v>1.13791344360694</v>
      </c>
      <c r="G14">
        <v>26250.9074468073</v>
      </c>
      <c r="H14">
        <v>26198.5184177244</v>
      </c>
      <c r="I14" s="9">
        <v>14.9012070689968</v>
      </c>
      <c r="J14">
        <v>19484.609223255</v>
      </c>
      <c r="K14" s="12"/>
      <c r="L14" s="7">
        <f>SUM(B14*risk_unit_cumulat_time1/1000)</f>
        <v>0.23432156897922</v>
      </c>
      <c r="M14" s="7">
        <f>SUM(C14*risk_unit_cumulat_time1/1000)</f>
        <v>0.304206458292872</v>
      </c>
      <c r="N14" s="7">
        <f t="shared" si="5"/>
        <v>271.62301146872625</v>
      </c>
      <c r="O14" s="8">
        <f t="shared" si="6"/>
        <v>0.43297270411920863</v>
      </c>
      <c r="P14" s="8">
        <f t="shared" si="7"/>
        <v>273.4995797953468</v>
      </c>
      <c r="Q14" s="8">
        <f t="shared" si="8"/>
        <v>283.8443359369891</v>
      </c>
      <c r="R14" s="7">
        <f t="shared" si="9"/>
        <v>0.6672942730984286</v>
      </c>
      <c r="S14" s="7">
        <f t="shared" si="10"/>
        <v>0.7371791624120807</v>
      </c>
    </row>
    <row r="15" spans="1:19" ht="15">
      <c r="A15" s="7" t="s">
        <v>30</v>
      </c>
      <c r="B15" s="7">
        <v>88.4280453092426</v>
      </c>
      <c r="C15" s="7">
        <v>122.192287469927</v>
      </c>
      <c r="D15">
        <v>522.316417445689</v>
      </c>
      <c r="E15">
        <v>521.214598859388</v>
      </c>
      <c r="F15">
        <v>1.10181858630052</v>
      </c>
      <c r="G15">
        <v>26251.589573635</v>
      </c>
      <c r="H15">
        <v>26198.4813549425</v>
      </c>
      <c r="I15">
        <v>14.5639121545641</v>
      </c>
      <c r="J15">
        <v>16767.4566393446</v>
      </c>
      <c r="K15" s="12"/>
      <c r="L15" s="7">
        <f>SUM(B15*risk_unit_cumulat_time1/1000)</f>
        <v>0.1768560906184852</v>
      </c>
      <c r="M15" s="7">
        <f>SUM(C15*risk_unit_cumulat_time1/1000)</f>
        <v>0.244384574939854</v>
      </c>
      <c r="N15" s="7">
        <f t="shared" si="5"/>
        <v>271.6045370717583</v>
      </c>
      <c r="O15" s="8">
        <f t="shared" si="6"/>
        <v>0.41449830715123426</v>
      </c>
      <c r="P15" s="8">
        <f t="shared" si="7"/>
        <v>273.55704527370756</v>
      </c>
      <c r="Q15" s="8">
        <f t="shared" si="8"/>
        <v>283.90415782034216</v>
      </c>
      <c r="R15" s="7">
        <f t="shared" si="9"/>
        <v>0.5913543977697194</v>
      </c>
      <c r="S15" s="7">
        <f t="shared" si="10"/>
        <v>0.6588828820910883</v>
      </c>
    </row>
    <row r="16" spans="1:19" ht="15">
      <c r="A16" s="7" t="s">
        <v>31</v>
      </c>
      <c r="B16" s="7">
        <v>63.254602282736</v>
      </c>
      <c r="C16" s="7">
        <v>90.1670467222688</v>
      </c>
      <c r="D16">
        <v>522.278583327109</v>
      </c>
      <c r="E16">
        <v>521.220197809127</v>
      </c>
      <c r="F16">
        <v>1.05838551798252</v>
      </c>
      <c r="G16">
        <v>26251.4096132648</v>
      </c>
      <c r="H16">
        <v>26198.5389325495</v>
      </c>
      <c r="I16">
        <v>14.3238243426688</v>
      </c>
      <c r="J16">
        <v>12497.1131907949</v>
      </c>
      <c r="K16" s="12"/>
      <c r="L16" s="7">
        <f>SUM(B16*risk_unit_cumulat_time1/1000)</f>
        <v>0.12650920456547202</v>
      </c>
      <c r="M16" s="7">
        <f>SUM(C16*risk_unit_cumulat_time1/1000)</f>
        <v>0.18033409344453757</v>
      </c>
      <c r="N16" s="7">
        <f t="shared" si="5"/>
        <v>271.5848633300967</v>
      </c>
      <c r="O16" s="8">
        <f t="shared" si="6"/>
        <v>0.39482456548967093</v>
      </c>
      <c r="P16" s="8">
        <f t="shared" si="7"/>
        <v>273.60739215976054</v>
      </c>
      <c r="Q16" s="8">
        <f t="shared" si="8"/>
        <v>283.9682083018375</v>
      </c>
      <c r="R16" s="7">
        <f t="shared" si="9"/>
        <v>0.5213337700551429</v>
      </c>
      <c r="S16" s="7">
        <f t="shared" si="10"/>
        <v>0.5751586589342085</v>
      </c>
    </row>
    <row r="17" spans="1:19" ht="15">
      <c r="A17" s="7" t="s">
        <v>32</v>
      </c>
      <c r="B17" s="7">
        <v>33.2397484603974</v>
      </c>
      <c r="C17" s="7">
        <v>54.9783791528266</v>
      </c>
      <c r="D17">
        <v>522.271174518583</v>
      </c>
      <c r="E17">
        <v>521.21716218239</v>
      </c>
      <c r="F17">
        <v>1.05401233619361</v>
      </c>
      <c r="G17">
        <v>26254.9901337301</v>
      </c>
      <c r="H17">
        <v>26198.5620602083</v>
      </c>
      <c r="I17">
        <v>14.311355273157</v>
      </c>
      <c r="J17">
        <v>10722.146865197</v>
      </c>
      <c r="L17" s="7">
        <f>SUM(B17*risk_unit_cumulat_time1/1000)</f>
        <v>0.0664794969207948</v>
      </c>
      <c r="M17" s="7">
        <f>SUM(C17*risk_unit_cumulat_time1/1000)</f>
        <v>0.1099567583056532</v>
      </c>
      <c r="N17" s="7">
        <f t="shared" si="5"/>
        <v>271.58101074966316</v>
      </c>
      <c r="O17" s="8">
        <f t="shared" si="6"/>
        <v>0.39097198505612596</v>
      </c>
      <c r="P17" s="8">
        <f t="shared" si="7"/>
        <v>273.6674218674052</v>
      </c>
      <c r="Q17" s="8">
        <f t="shared" si="8"/>
        <v>284.03858563697634</v>
      </c>
      <c r="R17" s="7">
        <f t="shared" si="9"/>
        <v>0.45745148197692076</v>
      </c>
      <c r="S17" s="7">
        <f t="shared" si="10"/>
        <v>0.5009287433617792</v>
      </c>
    </row>
    <row r="18" spans="1:19" ht="15">
      <c r="A18" s="7" t="s">
        <v>33</v>
      </c>
      <c r="B18" s="7">
        <v>33.1579292385091</v>
      </c>
      <c r="C18" s="7">
        <v>54.8359465639013</v>
      </c>
      <c r="D18">
        <v>522.262029988048</v>
      </c>
      <c r="E18">
        <v>521.214810451252</v>
      </c>
      <c r="F18">
        <v>1.04721953679604</v>
      </c>
      <c r="G18">
        <v>26255.4751468761</v>
      </c>
      <c r="H18">
        <v>26198.427712179</v>
      </c>
      <c r="I18">
        <v>14.3540747804501</v>
      </c>
      <c r="J18">
        <v>9791.42990418892</v>
      </c>
      <c r="L18" s="7">
        <f>SUM(B18*risk_unit_cumulat_time1/1000)</f>
        <v>0.0663158584770182</v>
      </c>
      <c r="M18" s="7">
        <f>SUM(C18*risk_unit_cumulat_time1/1000)</f>
        <v>0.10967189312780261</v>
      </c>
      <c r="N18" s="7">
        <f t="shared" si="5"/>
        <v>271.576255593785</v>
      </c>
      <c r="O18" s="8">
        <f t="shared" si="6"/>
        <v>0.38621682917795397</v>
      </c>
      <c r="P18" s="8">
        <f t="shared" si="7"/>
        <v>273.667585505849</v>
      </c>
      <c r="Q18" s="8">
        <f t="shared" si="8"/>
        <v>284.03887050215417</v>
      </c>
      <c r="R18" s="7">
        <f t="shared" si="9"/>
        <v>0.4525326876549722</v>
      </c>
      <c r="S18" s="7">
        <f t="shared" si="10"/>
        <v>0.4958887223057566</v>
      </c>
    </row>
    <row r="19" spans="1:19" ht="15">
      <c r="A19" s="7" t="s">
        <v>34</v>
      </c>
      <c r="B19" s="7">
        <v>41520.4625291906</v>
      </c>
      <c r="C19" s="7">
        <v>43125.9779378075</v>
      </c>
      <c r="D19">
        <v>522.474071167929</v>
      </c>
      <c r="E19">
        <v>521.191176552999</v>
      </c>
      <c r="F19">
        <v>1.28289461493015</v>
      </c>
      <c r="G19">
        <v>26255.4934655927</v>
      </c>
      <c r="H19">
        <v>26198.5015636076</v>
      </c>
      <c r="I19">
        <v>14.0706964535762</v>
      </c>
      <c r="J19">
        <v>26605.8466857133</v>
      </c>
      <c r="L19" s="7">
        <f>SUM(B19*risk_unit_cumulat_time1/1000)</f>
        <v>83.04092505838119</v>
      </c>
      <c r="M19" s="7">
        <f>SUM(C19*risk_unit_cumulat_time1/1000)</f>
        <v>86.25195587561501</v>
      </c>
      <c r="N19" s="7">
        <f t="shared" si="5"/>
        <v>271.68651700732306</v>
      </c>
      <c r="O19" s="8">
        <f t="shared" si="6"/>
        <v>0.49647824271602303</v>
      </c>
      <c r="P19" s="8">
        <f t="shared" si="7"/>
        <v>190.69297630594482</v>
      </c>
      <c r="Q19" s="8">
        <f t="shared" si="8"/>
        <v>197.89658651966698</v>
      </c>
      <c r="R19" s="7">
        <f t="shared" si="9"/>
        <v>83.53740330109721</v>
      </c>
      <c r="S19" s="7">
        <f t="shared" si="10"/>
        <v>86.74843411833103</v>
      </c>
    </row>
    <row r="20" spans="1:19" ht="15">
      <c r="A20" s="7" t="s">
        <v>35</v>
      </c>
      <c r="B20" s="7">
        <v>34223.7719823529</v>
      </c>
      <c r="C20" s="7">
        <v>35530.6712577961</v>
      </c>
      <c r="D20">
        <v>522.477001562441</v>
      </c>
      <c r="E20">
        <v>521.179765011985</v>
      </c>
      <c r="F20">
        <v>1.29723655045554</v>
      </c>
      <c r="G20">
        <v>26259.1132593834</v>
      </c>
      <c r="H20">
        <v>26198.466927939</v>
      </c>
      <c r="I20">
        <v>14.4523827630859</v>
      </c>
      <c r="J20">
        <v>23977.5673522638</v>
      </c>
      <c r="L20" s="7">
        <f>SUM(B20*risk_unit_cumulat_time1/1000)</f>
        <v>68.44754396470579</v>
      </c>
      <c r="M20" s="7">
        <f>SUM(C20*risk_unit_cumulat_time1/1000)</f>
        <v>71.0613425155922</v>
      </c>
      <c r="N20" s="7">
        <f t="shared" si="5"/>
        <v>271.6880408124693</v>
      </c>
      <c r="O20" s="8">
        <f t="shared" si="6"/>
        <v>0.49800204786225777</v>
      </c>
      <c r="P20" s="8">
        <f t="shared" si="7"/>
        <v>205.28635739962021</v>
      </c>
      <c r="Q20" s="8">
        <f t="shared" si="8"/>
        <v>213.0871998796898</v>
      </c>
      <c r="R20" s="7">
        <f t="shared" si="9"/>
        <v>68.94554601256804</v>
      </c>
      <c r="S20" s="7">
        <f t="shared" si="10"/>
        <v>71.55934456345446</v>
      </c>
    </row>
    <row r="21" spans="1:19" ht="15">
      <c r="A21" s="7" t="s">
        <v>36</v>
      </c>
      <c r="B21" s="7">
        <v>27754.5514004051</v>
      </c>
      <c r="C21" s="7">
        <v>28785.5691304315</v>
      </c>
      <c r="D21">
        <v>522.525129729208</v>
      </c>
      <c r="E21">
        <v>521.164613236706</v>
      </c>
      <c r="F21">
        <v>1.36051649250171</v>
      </c>
      <c r="G21">
        <v>26263.466855909</v>
      </c>
      <c r="H21">
        <v>26198.5396726148</v>
      </c>
      <c r="I21">
        <v>15.8155363678012</v>
      </c>
      <c r="J21">
        <v>22458.2135590038</v>
      </c>
      <c r="L21" s="7">
        <f>SUM(B21*risk_unit_cumulat_time1/1000)</f>
        <v>55.5091028008102</v>
      </c>
      <c r="M21" s="7">
        <f>SUM(C21*risk_unit_cumulat_time1/1000)</f>
        <v>57.571138260863</v>
      </c>
      <c r="N21" s="7">
        <f t="shared" si="5"/>
        <v>271.7130674591881</v>
      </c>
      <c r="O21" s="8">
        <f t="shared" si="6"/>
        <v>0.5230286945810576</v>
      </c>
      <c r="P21" s="8">
        <f t="shared" si="7"/>
        <v>218.22479856351583</v>
      </c>
      <c r="Q21" s="8">
        <f t="shared" si="8"/>
        <v>226.577404134419</v>
      </c>
      <c r="R21" s="7">
        <f t="shared" si="9"/>
        <v>56.032131495391255</v>
      </c>
      <c r="S21" s="7">
        <f t="shared" si="10"/>
        <v>58.09416695544406</v>
      </c>
    </row>
    <row r="22" spans="1:19" ht="15">
      <c r="A22" s="7" t="s">
        <v>37</v>
      </c>
      <c r="B22" s="7">
        <v>22694.6855105644</v>
      </c>
      <c r="C22" s="7">
        <v>23560.4511996263</v>
      </c>
      <c r="D22">
        <v>522.529557010452</v>
      </c>
      <c r="E22">
        <v>521.157415418711</v>
      </c>
      <c r="F22">
        <v>1.37214159174133</v>
      </c>
      <c r="G22">
        <v>26265.6240545119</v>
      </c>
      <c r="H22">
        <v>26198.4713460316</v>
      </c>
      <c r="I22">
        <v>15.699989219847</v>
      </c>
      <c r="J22">
        <v>21403.8126133731</v>
      </c>
      <c r="L22" s="7">
        <f>SUM(B22*risk_unit_cumulat_time1/1000)</f>
        <v>45.389371021128795</v>
      </c>
      <c r="M22" s="7">
        <f>SUM(C22*risk_unit_cumulat_time1/1000)</f>
        <v>47.1209023992526</v>
      </c>
      <c r="N22" s="7">
        <f t="shared" si="5"/>
        <v>271.71536964543503</v>
      </c>
      <c r="O22" s="8">
        <f t="shared" si="6"/>
        <v>0.525330880827994</v>
      </c>
      <c r="P22" s="8">
        <f t="shared" si="7"/>
        <v>228.34453034319722</v>
      </c>
      <c r="Q22" s="8">
        <f t="shared" si="8"/>
        <v>237.0276399960294</v>
      </c>
      <c r="R22" s="7">
        <f t="shared" si="9"/>
        <v>45.91470190195679</v>
      </c>
      <c r="S22" s="7">
        <f t="shared" si="10"/>
        <v>47.646233280080594</v>
      </c>
    </row>
    <row r="23" spans="1:19" ht="15">
      <c r="A23" s="7" t="s">
        <v>38</v>
      </c>
      <c r="B23" s="7">
        <v>17847.2586797179</v>
      </c>
      <c r="C23" s="7">
        <v>18526.5723751174</v>
      </c>
      <c r="D23">
        <v>522.538145094142</v>
      </c>
      <c r="E23">
        <v>521.152667813308</v>
      </c>
      <c r="F23">
        <v>1.38547728083393</v>
      </c>
      <c r="G23">
        <v>26267.7561085019</v>
      </c>
      <c r="H23">
        <v>26198.4787865079</v>
      </c>
      <c r="I23">
        <v>15.7824971195698</v>
      </c>
      <c r="J23">
        <v>20837.2815367579</v>
      </c>
      <c r="L23" s="7">
        <f>SUM(B23*risk_unit_cumulat_time1/1000)</f>
        <v>35.6945173594358</v>
      </c>
      <c r="M23" s="7">
        <f>SUM(C23*risk_unit_cumulat_time1/1000)</f>
        <v>37.0531447502348</v>
      </c>
      <c r="N23" s="7">
        <f t="shared" si="5"/>
        <v>271.71983544895386</v>
      </c>
      <c r="O23" s="8">
        <f t="shared" si="6"/>
        <v>0.5297966843468203</v>
      </c>
      <c r="P23" s="8">
        <f t="shared" si="7"/>
        <v>238.03938400489022</v>
      </c>
      <c r="Q23" s="8">
        <f t="shared" si="8"/>
        <v>247.0953976450472</v>
      </c>
      <c r="R23" s="7">
        <f t="shared" si="9"/>
        <v>36.22431404378262</v>
      </c>
      <c r="S23" s="7">
        <f t="shared" si="10"/>
        <v>37.58294143458162</v>
      </c>
    </row>
    <row r="24" spans="1:19" ht="15">
      <c r="A24" s="7" t="s">
        <v>39</v>
      </c>
      <c r="B24" s="7">
        <v>14472.8594195591</v>
      </c>
      <c r="C24" s="7">
        <v>15018.7987829158</v>
      </c>
      <c r="D24">
        <v>522.548177266912</v>
      </c>
      <c r="E24">
        <v>521.146467689826</v>
      </c>
      <c r="F24">
        <v>1.40170957708538</v>
      </c>
      <c r="G24">
        <v>26270.0045927946</v>
      </c>
      <c r="H24">
        <v>26198.4649168505</v>
      </c>
      <c r="I24">
        <v>16.2310105796486</v>
      </c>
      <c r="J24">
        <v>20620.6749862923</v>
      </c>
      <c r="L24" s="7">
        <f>SUM(B24*risk_unit_cumulat_time1/1000)</f>
        <v>28.9457188391182</v>
      </c>
      <c r="M24" s="7">
        <f>SUM(C24*risk_unit_cumulat_time1/1000)</f>
        <v>30.037597565831597</v>
      </c>
      <c r="N24" s="7">
        <f t="shared" si="5"/>
        <v>271.7250521787943</v>
      </c>
      <c r="O24" s="8">
        <f t="shared" si="6"/>
        <v>0.5350134141872331</v>
      </c>
      <c r="P24" s="8">
        <f t="shared" si="7"/>
        <v>244.78818252520782</v>
      </c>
      <c r="Q24" s="8">
        <f t="shared" si="8"/>
        <v>254.1109448294504</v>
      </c>
      <c r="R24" s="7">
        <f t="shared" si="9"/>
        <v>29.480732253305433</v>
      </c>
      <c r="S24" s="7">
        <f t="shared" si="10"/>
        <v>30.57261098001883</v>
      </c>
    </row>
    <row r="25" spans="1:19" ht="15">
      <c r="A25" s="7" t="s">
        <v>40</v>
      </c>
      <c r="B25" s="7">
        <v>7337.02030249239</v>
      </c>
      <c r="C25" s="7">
        <v>7627.9276021834</v>
      </c>
      <c r="D25">
        <v>522.56335472117</v>
      </c>
      <c r="E25">
        <v>521.143391773235</v>
      </c>
      <c r="F25">
        <v>1.41996294793507</v>
      </c>
      <c r="G25">
        <v>26273.1464121324</v>
      </c>
      <c r="H25">
        <v>26198.456210836</v>
      </c>
      <c r="I25">
        <v>16.3271120163451</v>
      </c>
      <c r="J25">
        <v>20856.8141164706</v>
      </c>
      <c r="L25" s="7">
        <f>SUM(B25*risk_unit_cumulat_time1/1000)</f>
        <v>14.67404060498478</v>
      </c>
      <c r="M25" s="7">
        <f>SUM(C25*risk_unit_cumulat_time1/1000)</f>
        <v>15.255855204366801</v>
      </c>
      <c r="N25" s="7">
        <f t="shared" si="5"/>
        <v>271.73294445500835</v>
      </c>
      <c r="O25" s="8">
        <f t="shared" si="6"/>
        <v>0.5429056904013123</v>
      </c>
      <c r="P25" s="8">
        <f t="shared" si="7"/>
        <v>259.05986075934123</v>
      </c>
      <c r="Q25" s="8">
        <f t="shared" si="8"/>
        <v>268.8926871909152</v>
      </c>
      <c r="R25" s="7">
        <f t="shared" si="9"/>
        <v>15.216946295386093</v>
      </c>
      <c r="S25" s="7">
        <f t="shared" si="10"/>
        <v>15.798760894768114</v>
      </c>
    </row>
    <row r="26" spans="1:19" ht="15">
      <c r="A26" s="7" t="s">
        <v>41</v>
      </c>
      <c r="B26" s="7">
        <v>1097.28108845261</v>
      </c>
      <c r="C26" s="7">
        <v>1177.51738761378</v>
      </c>
      <c r="D26">
        <v>522.559271029736</v>
      </c>
      <c r="E26">
        <v>521.140403745349</v>
      </c>
      <c r="F26">
        <v>1.41886728438636</v>
      </c>
      <c r="G26">
        <v>26275.8390881752</v>
      </c>
      <c r="H26">
        <v>26198.4421073329</v>
      </c>
      <c r="I26">
        <v>16.2078224606555</v>
      </c>
      <c r="J26">
        <v>18592.9255263126</v>
      </c>
      <c r="L26" s="7">
        <f>SUM(B26*risk_unit_cumulat_time1/1000)</f>
        <v>2.19456217690522</v>
      </c>
      <c r="M26" s="7">
        <f>SUM(C26*risk_unit_cumulat_time1/1000)</f>
        <v>2.35503477522756</v>
      </c>
      <c r="N26" s="7">
        <f t="shared" si="5"/>
        <v>271.7308209354627</v>
      </c>
      <c r="O26" s="8">
        <f t="shared" si="6"/>
        <v>0.5407821708556639</v>
      </c>
      <c r="P26" s="8">
        <f t="shared" si="7"/>
        <v>271.5393391874208</v>
      </c>
      <c r="Q26" s="8">
        <f t="shared" si="8"/>
        <v>281.7935076200544</v>
      </c>
      <c r="R26" s="7">
        <f t="shared" si="9"/>
        <v>2.735344347760884</v>
      </c>
      <c r="S26" s="7">
        <f t="shared" si="10"/>
        <v>2.895816946083224</v>
      </c>
    </row>
    <row r="27" spans="1:19" ht="15">
      <c r="A27" s="7" t="s">
        <v>42</v>
      </c>
      <c r="B27" s="7">
        <v>119.853843131074</v>
      </c>
      <c r="C27" s="7">
        <v>159.230607630959</v>
      </c>
      <c r="D27">
        <v>522.438613228344</v>
      </c>
      <c r="E27">
        <v>521.155913245331</v>
      </c>
      <c r="F27">
        <v>1.28269998301268</v>
      </c>
      <c r="G27">
        <v>26271.9120221578</v>
      </c>
      <c r="H27">
        <v>26198.4509104061</v>
      </c>
      <c r="I27">
        <v>14.3499744490227</v>
      </c>
      <c r="J27">
        <v>12114.5519408479</v>
      </c>
      <c r="L27" s="7">
        <f>SUM(B27*risk_unit_cumulat_time1/1000)</f>
        <v>0.239707686262148</v>
      </c>
      <c r="M27" s="7">
        <f>SUM(C27*risk_unit_cumulat_time1/1000)</f>
        <v>0.318461215261918</v>
      </c>
      <c r="N27" s="7">
        <f t="shared" si="5"/>
        <v>271.6680788787389</v>
      </c>
      <c r="O27" s="8">
        <f t="shared" si="6"/>
        <v>0.4780401141318862</v>
      </c>
      <c r="P27" s="8">
        <f t="shared" si="7"/>
        <v>273.4941936780639</v>
      </c>
      <c r="Q27" s="8">
        <f t="shared" si="8"/>
        <v>283.8300811800201</v>
      </c>
      <c r="R27" s="7">
        <f t="shared" si="9"/>
        <v>0.7177478003940342</v>
      </c>
      <c r="S27" s="7">
        <f t="shared" si="10"/>
        <v>0.7965013293938041</v>
      </c>
    </row>
    <row r="28" spans="1:19" ht="15">
      <c r="A28" s="7" t="s">
        <v>43</v>
      </c>
      <c r="B28" s="7">
        <v>33.1383450025148</v>
      </c>
      <c r="C28" s="7">
        <v>52.2743275680945</v>
      </c>
      <c r="D28">
        <v>522.370785115215</v>
      </c>
      <c r="E28">
        <v>521.169641909624</v>
      </c>
      <c r="F28">
        <v>1.20114320559106</v>
      </c>
      <c r="G28">
        <v>26270.1675288131</v>
      </c>
      <c r="H28">
        <v>26198.4574890935</v>
      </c>
      <c r="I28">
        <v>14.3435832477123</v>
      </c>
      <c r="J28">
        <v>9789.11167401945</v>
      </c>
      <c r="L28" s="7">
        <f>SUM(B28*risk_unit_cumulat_time1/1000)</f>
        <v>0.06627669000502959</v>
      </c>
      <c r="M28" s="7">
        <f>SUM(C28*risk_unit_cumulat_time1/1000)</f>
        <v>0.104548655136189</v>
      </c>
      <c r="N28" s="7">
        <f t="shared" si="5"/>
        <v>271.63280825991177</v>
      </c>
      <c r="O28" s="8">
        <f t="shared" si="6"/>
        <v>0.44276949530473075</v>
      </c>
      <c r="P28" s="8">
        <f t="shared" si="7"/>
        <v>273.66762467432096</v>
      </c>
      <c r="Q28" s="8">
        <f t="shared" si="8"/>
        <v>284.0439937401458</v>
      </c>
      <c r="R28" s="7">
        <f t="shared" si="9"/>
        <v>0.5090461853097603</v>
      </c>
      <c r="S28" s="7">
        <f t="shared" si="10"/>
        <v>0.5473181504409197</v>
      </c>
    </row>
    <row r="29" spans="15:17" s="11" customFormat="1" ht="15">
      <c r="O29" s="12"/>
      <c r="P29" s="12"/>
      <c r="Q29" s="12"/>
    </row>
    <row r="30" spans="4:19" ht="15">
      <c r="D30" s="4" t="s">
        <v>48</v>
      </c>
      <c r="E30" s="4"/>
      <c r="F30" s="4"/>
      <c r="G30" s="4"/>
      <c r="H30" s="4"/>
      <c r="J30" s="4"/>
      <c r="L30" s="11"/>
      <c r="M30" s="11"/>
      <c r="N30" s="11"/>
      <c r="O30" s="12"/>
      <c r="P30" s="12"/>
      <c r="Q30" s="12"/>
      <c r="R30" s="11"/>
      <c r="S30" s="11"/>
    </row>
    <row r="31" spans="1:19" ht="15">
      <c r="A31" s="7" t="s">
        <v>19</v>
      </c>
      <c r="B31" s="7">
        <v>118746.854082072</v>
      </c>
      <c r="C31" s="7">
        <v>123227.82333989</v>
      </c>
      <c r="D31" s="7">
        <v>613.218267535308</v>
      </c>
      <c r="E31">
        <v>613.218267535308</v>
      </c>
      <c r="F31">
        <v>0</v>
      </c>
      <c r="G31">
        <v>22801.3037110412</v>
      </c>
      <c r="H31">
        <v>22801.3037110412</v>
      </c>
      <c r="I31">
        <v>0</v>
      </c>
      <c r="J31">
        <v>0</v>
      </c>
      <c r="L31" s="7">
        <f aca="true" t="shared" si="11" ref="L31:L51">SUM(B31*risk_unit_cumulat_time1/1000)</f>
        <v>237.49370816414398</v>
      </c>
      <c r="M31" s="7">
        <f aca="true" t="shared" si="12" ref="M31:M51">SUM(C31*risk_unit_cumulat_time1/1000)</f>
        <v>246.45564667978002</v>
      </c>
      <c r="N31" s="7">
        <f aca="true" t="shared" si="13" ref="N31:N51">SUM(D31*en_unit/1000)</f>
        <v>318.87349911836014</v>
      </c>
      <c r="O31" s="8">
        <f>SUM(N31-B_0_hop)</f>
        <v>0</v>
      </c>
      <c r="P31" s="8">
        <f>SUM(risk_bas_dist-L31)</f>
        <v>0</v>
      </c>
      <c r="Q31" s="8">
        <f>SUM(R0_hopy_var_av-M31)</f>
        <v>0</v>
      </c>
      <c r="R31" s="7">
        <f t="shared" si="3"/>
        <v>237.49370816414398</v>
      </c>
      <c r="S31" s="7">
        <f t="shared" si="4"/>
        <v>246.45564667978002</v>
      </c>
    </row>
    <row r="32" spans="1:19" ht="15">
      <c r="A32" s="7" t="s">
        <v>20</v>
      </c>
      <c r="B32" s="7">
        <v>619.782543453699</v>
      </c>
      <c r="C32" s="7">
        <v>689.34479788674</v>
      </c>
      <c r="D32" s="7">
        <v>613.780329270721</v>
      </c>
      <c r="E32">
        <v>612.793592785989</v>
      </c>
      <c r="F32">
        <v>0.986736484731383</v>
      </c>
      <c r="G32">
        <v>22839.0232292114</v>
      </c>
      <c r="H32">
        <v>22801.3159870193</v>
      </c>
      <c r="I32">
        <v>0</v>
      </c>
      <c r="J32">
        <v>0</v>
      </c>
      <c r="L32" s="7">
        <f t="shared" si="11"/>
        <v>1.239565086907398</v>
      </c>
      <c r="M32" s="7">
        <f t="shared" si="12"/>
        <v>1.3786895957734802</v>
      </c>
      <c r="N32" s="7">
        <f t="shared" si="13"/>
        <v>319.1657712207749</v>
      </c>
      <c r="O32" s="8">
        <f>SUM(N32-B_0_hop)</f>
        <v>0.2922721024147563</v>
      </c>
      <c r="P32" s="8">
        <f>SUM(risk_bas_dist-L32)</f>
        <v>236.2541430772366</v>
      </c>
      <c r="Q32" s="8">
        <f>SUM(R0_hopy_var_av-M32)</f>
        <v>245.07695708400652</v>
      </c>
      <c r="R32" s="7">
        <f t="shared" si="3"/>
        <v>1.5318371893221543</v>
      </c>
      <c r="S32" s="7">
        <f t="shared" si="4"/>
        <v>1.6709616981882365</v>
      </c>
    </row>
    <row r="33" spans="1:19" ht="15">
      <c r="A33" s="7" t="s">
        <v>21</v>
      </c>
      <c r="B33" s="7">
        <v>495.396744770462</v>
      </c>
      <c r="C33" s="7">
        <v>588.023933760394</v>
      </c>
      <c r="D33" s="7">
        <v>613.904504106414</v>
      </c>
      <c r="E33">
        <v>612.770903616921</v>
      </c>
      <c r="F33">
        <v>1.13360048949247</v>
      </c>
      <c r="G33">
        <v>22854.3854238114</v>
      </c>
      <c r="H33">
        <v>22801.3616238063</v>
      </c>
      <c r="I33">
        <v>0</v>
      </c>
      <c r="J33">
        <v>0</v>
      </c>
      <c r="L33" s="7">
        <f t="shared" si="11"/>
        <v>0.990793489540924</v>
      </c>
      <c r="M33" s="7">
        <f t="shared" si="12"/>
        <v>1.176047867520788</v>
      </c>
      <c r="N33" s="7">
        <f t="shared" si="13"/>
        <v>319.2303421353353</v>
      </c>
      <c r="O33" s="8">
        <f>SUM(N33-B_0_hop)</f>
        <v>0.3568430169751764</v>
      </c>
      <c r="P33" s="8">
        <f>SUM(risk_bas_dist-L33)</f>
        <v>236.50291467460306</v>
      </c>
      <c r="Q33" s="8">
        <f>SUM(R0_hopy_var_av-M33)</f>
        <v>245.27959881225922</v>
      </c>
      <c r="R33" s="7">
        <f t="shared" si="3"/>
        <v>1.3476365065161005</v>
      </c>
      <c r="S33" s="7">
        <f t="shared" si="4"/>
        <v>1.5328908844959643</v>
      </c>
    </row>
    <row r="34" spans="1:19" ht="15">
      <c r="A34" s="7" t="s">
        <v>22</v>
      </c>
      <c r="B34" s="7">
        <v>844.518492699685</v>
      </c>
      <c r="C34" s="7">
        <v>940.793359479753</v>
      </c>
      <c r="D34" s="7">
        <v>613.779798198628</v>
      </c>
      <c r="E34">
        <v>612.794790056329</v>
      </c>
      <c r="F34">
        <v>0.985008142298744</v>
      </c>
      <c r="G34">
        <v>22838.9767678095</v>
      </c>
      <c r="H34">
        <v>22801.3440788415</v>
      </c>
      <c r="I34">
        <v>0</v>
      </c>
      <c r="J34">
        <v>0</v>
      </c>
      <c r="L34" s="7">
        <f t="shared" si="11"/>
        <v>1.68903698539937</v>
      </c>
      <c r="M34" s="7">
        <f t="shared" si="12"/>
        <v>1.881586718959506</v>
      </c>
      <c r="N34" s="7">
        <f t="shared" si="13"/>
        <v>319.1654950632866</v>
      </c>
      <c r="O34" s="8">
        <f>SUM(N34-B_0_hop)</f>
        <v>0.2919959449264411</v>
      </c>
      <c r="P34" s="8">
        <f>SUM(risk_bas_dist-L34)</f>
        <v>235.8046711787446</v>
      </c>
      <c r="Q34" s="8">
        <f>SUM(R0_hopy_var_av-M34)</f>
        <v>244.5740599608205</v>
      </c>
      <c r="R34" s="7">
        <f t="shared" si="3"/>
        <v>1.9810329303258112</v>
      </c>
      <c r="S34" s="7">
        <f t="shared" si="4"/>
        <v>2.173582663885947</v>
      </c>
    </row>
    <row r="35" spans="1:19" ht="15">
      <c r="A35" s="7" t="s">
        <v>23</v>
      </c>
      <c r="B35" s="7">
        <v>628.767189092823</v>
      </c>
      <c r="C35" s="7">
        <v>727.672143806696</v>
      </c>
      <c r="D35" s="7">
        <v>613.904203565268</v>
      </c>
      <c r="E35">
        <v>612.769567353597</v>
      </c>
      <c r="F35">
        <v>1.13463621167085</v>
      </c>
      <c r="G35">
        <v>22854.379389636</v>
      </c>
      <c r="H35">
        <v>22801.3196686333</v>
      </c>
      <c r="I35">
        <v>0</v>
      </c>
      <c r="J35">
        <v>0</v>
      </c>
      <c r="L35" s="7">
        <f t="shared" si="11"/>
        <v>1.2575343781856458</v>
      </c>
      <c r="M35" s="7">
        <f t="shared" si="12"/>
        <v>1.455344287613392</v>
      </c>
      <c r="N35" s="7">
        <f t="shared" si="13"/>
        <v>319.2301858539393</v>
      </c>
      <c r="O35" s="8">
        <f>SUM(N35-B_0_hop)</f>
        <v>0.3566867355791601</v>
      </c>
      <c r="P35" s="8">
        <f>SUM(risk_bas_dist-L35)</f>
        <v>236.23617378595833</v>
      </c>
      <c r="Q35" s="8">
        <f>SUM(R0_hopy_var_av-M35)</f>
        <v>245.00030239216662</v>
      </c>
      <c r="R35" s="7">
        <f t="shared" si="3"/>
        <v>1.614221113764806</v>
      </c>
      <c r="S35" s="7">
        <f t="shared" si="4"/>
        <v>1.812031023192552</v>
      </c>
    </row>
    <row r="36" spans="1:19" ht="15">
      <c r="A36" s="7" t="s">
        <v>24</v>
      </c>
      <c r="B36" s="7">
        <v>57307.2611658357</v>
      </c>
      <c r="C36" s="7">
        <v>59321.772209188</v>
      </c>
      <c r="D36" s="7">
        <v>613.52911398249</v>
      </c>
      <c r="E36">
        <v>612.957544658761</v>
      </c>
      <c r="F36">
        <v>0.571569323729221</v>
      </c>
      <c r="G36">
        <v>22822.2118595037</v>
      </c>
      <c r="H36">
        <v>22801.3035040799</v>
      </c>
      <c r="I36">
        <v>0</v>
      </c>
      <c r="J36">
        <v>0</v>
      </c>
      <c r="L36" s="7">
        <f t="shared" si="11"/>
        <v>114.6145223316714</v>
      </c>
      <c r="M36" s="7">
        <f t="shared" si="12"/>
        <v>118.643544418376</v>
      </c>
      <c r="N36" s="7">
        <f t="shared" si="13"/>
        <v>319.03513927089483</v>
      </c>
      <c r="O36" s="8">
        <f>SUM(N36-B_0_hop)</f>
        <v>0.16164015253468733</v>
      </c>
      <c r="P36" s="8">
        <f>SUM(risk_bas_dist-L36)</f>
        <v>122.87918583247259</v>
      </c>
      <c r="Q36" s="8">
        <f>SUM(R0_hopy_var_av-M36)</f>
        <v>127.81210226140402</v>
      </c>
      <c r="R36" s="7">
        <f t="shared" si="3"/>
        <v>114.77616248420608</v>
      </c>
      <c r="S36" s="7">
        <f t="shared" si="4"/>
        <v>118.80518457091068</v>
      </c>
    </row>
    <row r="37" spans="1:19" ht="15">
      <c r="A37" s="7" t="s">
        <v>25</v>
      </c>
      <c r="B37" s="7">
        <v>49504.1510236632</v>
      </c>
      <c r="C37" s="7">
        <v>51475.950824117</v>
      </c>
      <c r="D37" s="7">
        <v>613.571443962201</v>
      </c>
      <c r="E37">
        <v>612.922317073324</v>
      </c>
      <c r="F37">
        <v>0.649126888876881</v>
      </c>
      <c r="G37">
        <v>22825.2935815014</v>
      </c>
      <c r="H37">
        <v>22801.3192427377</v>
      </c>
      <c r="I37">
        <v>0</v>
      </c>
      <c r="J37">
        <v>0</v>
      </c>
      <c r="L37" s="7">
        <f t="shared" si="11"/>
        <v>99.00830204732641</v>
      </c>
      <c r="M37" s="7">
        <f t="shared" si="12"/>
        <v>102.951901648234</v>
      </c>
      <c r="N37" s="7">
        <f t="shared" si="13"/>
        <v>319.0571508603445</v>
      </c>
      <c r="O37" s="8">
        <f>SUM(N37-B_0_hop)</f>
        <v>0.18365174198436307</v>
      </c>
      <c r="P37" s="8">
        <f>SUM(risk_bas_dist-L37)</f>
        <v>138.48540611681756</v>
      </c>
      <c r="Q37" s="8">
        <f>SUM(R0_hopy_var_av-M37)</f>
        <v>143.50374503154603</v>
      </c>
      <c r="R37" s="7">
        <f t="shared" si="3"/>
        <v>99.19195378931077</v>
      </c>
      <c r="S37" s="7">
        <f t="shared" si="4"/>
        <v>103.13555339021836</v>
      </c>
    </row>
    <row r="38" spans="1:19" ht="15">
      <c r="A38" s="7" t="s">
        <v>27</v>
      </c>
      <c r="B38" s="7">
        <v>37420.3545305191</v>
      </c>
      <c r="C38" s="7">
        <v>38851.9909701046</v>
      </c>
      <c r="D38" s="7">
        <v>613.628263824208</v>
      </c>
      <c r="E38">
        <v>612.881755925011</v>
      </c>
      <c r="F38">
        <v>0.746507899196742</v>
      </c>
      <c r="G38">
        <v>22829.3750917194</v>
      </c>
      <c r="H38">
        <v>22801.322335537</v>
      </c>
      <c r="I38">
        <v>0</v>
      </c>
      <c r="J38">
        <v>0</v>
      </c>
      <c r="L38" s="7">
        <f t="shared" si="11"/>
        <v>74.8407090610382</v>
      </c>
      <c r="M38" s="7">
        <f t="shared" si="12"/>
        <v>77.70398194020919</v>
      </c>
      <c r="N38" s="7">
        <f t="shared" si="13"/>
        <v>319.0866971885882</v>
      </c>
      <c r="O38" s="8">
        <f>SUM(N38-B_0_hop)</f>
        <v>0.2131980702280316</v>
      </c>
      <c r="P38" s="8">
        <f>SUM(risk_bas_dist-L38)</f>
        <v>162.6529991031058</v>
      </c>
      <c r="Q38" s="8">
        <f>SUM(R0_hopy_var_av-M38)</f>
        <v>168.75166473957083</v>
      </c>
      <c r="R38" s="7">
        <f t="shared" si="3"/>
        <v>75.05390713126623</v>
      </c>
      <c r="S38" s="7">
        <f t="shared" si="4"/>
        <v>77.91718001043722</v>
      </c>
    </row>
    <row r="39" spans="1:19" ht="15">
      <c r="A39" s="7" t="s">
        <v>29</v>
      </c>
      <c r="B39" s="7">
        <v>31851.5121995254</v>
      </c>
      <c r="C39" s="7">
        <v>33077.3600264272</v>
      </c>
      <c r="D39" s="7">
        <v>613.64713513239</v>
      </c>
      <c r="E39">
        <v>612.869255413813</v>
      </c>
      <c r="F39">
        <v>0.777879718577051</v>
      </c>
      <c r="G39">
        <v>22830.7630795002</v>
      </c>
      <c r="H39">
        <v>22801.3049785708</v>
      </c>
      <c r="I39">
        <v>0</v>
      </c>
      <c r="J39">
        <v>0</v>
      </c>
      <c r="L39" s="7">
        <f t="shared" si="11"/>
        <v>63.703024399050804</v>
      </c>
      <c r="M39" s="7">
        <f t="shared" si="12"/>
        <v>66.1547200528544</v>
      </c>
      <c r="N39" s="7">
        <f t="shared" si="13"/>
        <v>319.0965102688428</v>
      </c>
      <c r="O39" s="8">
        <f>SUM(N39-B_0_hop)</f>
        <v>0.2230111504826482</v>
      </c>
      <c r="P39" s="8">
        <f>SUM(risk_bas_dist-L39)</f>
        <v>173.79068376509318</v>
      </c>
      <c r="Q39" s="8">
        <f>SUM(R0_hopy_var_av-M39)</f>
        <v>180.30092662692562</v>
      </c>
      <c r="R39" s="7">
        <f t="shared" si="3"/>
        <v>63.92603554953345</v>
      </c>
      <c r="S39" s="7">
        <f t="shared" si="4"/>
        <v>66.37773120333705</v>
      </c>
    </row>
    <row r="40" spans="1:19" ht="15">
      <c r="A40" s="7" t="s">
        <v>30</v>
      </c>
      <c r="B40" s="7">
        <v>23245.2239930705</v>
      </c>
      <c r="C40" s="7">
        <v>24183.4377074704</v>
      </c>
      <c r="D40" s="7">
        <v>613.677586828701</v>
      </c>
      <c r="E40">
        <v>612.852204567707</v>
      </c>
      <c r="F40">
        <v>0.825382260994061</v>
      </c>
      <c r="G40">
        <v>22833.1277580091</v>
      </c>
      <c r="H40">
        <v>22801.3212349624</v>
      </c>
      <c r="I40">
        <v>0</v>
      </c>
      <c r="J40">
        <v>0</v>
      </c>
      <c r="L40" s="7">
        <f t="shared" si="11"/>
        <v>46.490447986141</v>
      </c>
      <c r="M40" s="7">
        <f t="shared" si="12"/>
        <v>48.3668754149408</v>
      </c>
      <c r="N40" s="7">
        <f t="shared" si="13"/>
        <v>319.1123451509245</v>
      </c>
      <c r="O40" s="8">
        <f>SUM(N40-B_0_hop)</f>
        <v>0.23884603256436776</v>
      </c>
      <c r="P40" s="8">
        <f>SUM(risk_bas_dist-L40)</f>
        <v>191.003260178003</v>
      </c>
      <c r="Q40" s="8">
        <f>SUM(R0_hopy_var_av-M40)</f>
        <v>198.0887712648392</v>
      </c>
      <c r="R40" s="7">
        <f t="shared" si="3"/>
        <v>46.72929401870537</v>
      </c>
      <c r="S40" s="7">
        <f t="shared" si="4"/>
        <v>48.60572144750517</v>
      </c>
    </row>
    <row r="41" spans="1:19" ht="15">
      <c r="A41" s="7" t="s">
        <v>31</v>
      </c>
      <c r="B41" s="7">
        <v>19636.7439504005</v>
      </c>
      <c r="C41" s="7">
        <v>20366.6582836928</v>
      </c>
      <c r="D41" s="7">
        <v>613.685446415685</v>
      </c>
      <c r="E41">
        <v>612.851728509518</v>
      </c>
      <c r="F41">
        <v>0.833717906166467</v>
      </c>
      <c r="G41">
        <v>22833.6835921276</v>
      </c>
      <c r="H41">
        <v>22801.378910214</v>
      </c>
      <c r="I41">
        <v>0</v>
      </c>
      <c r="J41">
        <v>0</v>
      </c>
      <c r="L41" s="7">
        <f t="shared" si="11"/>
        <v>39.273487900801</v>
      </c>
      <c r="M41" s="7">
        <f t="shared" si="12"/>
        <v>40.7333165673856</v>
      </c>
      <c r="N41" s="7">
        <f t="shared" si="13"/>
        <v>319.11643213615616</v>
      </c>
      <c r="O41" s="8">
        <f>SUM(N41-B_0_hop)</f>
        <v>0.2429330177960196</v>
      </c>
      <c r="P41" s="8">
        <f>SUM(risk_bas_dist-L41)</f>
        <v>198.22022026334298</v>
      </c>
      <c r="Q41" s="8">
        <f>SUM(R0_hopy_var_av-M41)</f>
        <v>205.72233011239442</v>
      </c>
      <c r="R41" s="7">
        <f t="shared" si="3"/>
        <v>39.51642091859702</v>
      </c>
      <c r="S41" s="7">
        <f t="shared" si="4"/>
        <v>40.97624958518162</v>
      </c>
    </row>
    <row r="42" spans="1:19" ht="15">
      <c r="A42" s="7" t="s">
        <v>32</v>
      </c>
      <c r="B42" s="7">
        <v>10610.8716486559</v>
      </c>
      <c r="C42" s="7">
        <v>11011.6584408034</v>
      </c>
      <c r="D42" s="7">
        <v>613.703738641351</v>
      </c>
      <c r="E42">
        <v>612.84561203522</v>
      </c>
      <c r="F42">
        <v>0.858126606130734</v>
      </c>
      <c r="G42">
        <v>22835.8720115292</v>
      </c>
      <c r="H42">
        <v>22801.3219730429</v>
      </c>
      <c r="I42">
        <v>0</v>
      </c>
      <c r="J42">
        <v>0</v>
      </c>
      <c r="L42" s="7">
        <f t="shared" si="11"/>
        <v>21.2217432973118</v>
      </c>
      <c r="M42" s="7">
        <f t="shared" si="12"/>
        <v>22.0233168816068</v>
      </c>
      <c r="N42" s="7">
        <f t="shared" si="13"/>
        <v>319.12594409350254</v>
      </c>
      <c r="O42" s="8">
        <f>SUM(N42-B_0_hop)</f>
        <v>0.25244497514239583</v>
      </c>
      <c r="P42" s="8">
        <f>SUM(risk_bas_dist-L42)</f>
        <v>216.27196486683218</v>
      </c>
      <c r="Q42" s="8">
        <f>SUM(R0_hopy_var_av-M42)</f>
        <v>224.4323297981732</v>
      </c>
      <c r="R42" s="7">
        <f t="shared" si="3"/>
        <v>21.474188272454196</v>
      </c>
      <c r="S42" s="7">
        <f t="shared" si="4"/>
        <v>22.275761856749195</v>
      </c>
    </row>
    <row r="43" spans="1:19" ht="15">
      <c r="A43" s="7" t="s">
        <v>33</v>
      </c>
      <c r="B43" s="7">
        <v>32.80494630295</v>
      </c>
      <c r="C43" s="7">
        <v>53.9111005170453</v>
      </c>
      <c r="D43" s="7">
        <v>613.747309660192</v>
      </c>
      <c r="E43">
        <v>612.825407749332</v>
      </c>
      <c r="F43">
        <v>0.921901910860942</v>
      </c>
      <c r="G43">
        <v>22839.0969397261</v>
      </c>
      <c r="H43">
        <v>22801.3159619001</v>
      </c>
      <c r="I43">
        <v>0</v>
      </c>
      <c r="J43">
        <v>0</v>
      </c>
      <c r="L43" s="7">
        <f t="shared" si="11"/>
        <v>0.0656098926059</v>
      </c>
      <c r="M43" s="7">
        <f t="shared" si="12"/>
        <v>0.1078222010340906</v>
      </c>
      <c r="N43" s="7">
        <f t="shared" si="13"/>
        <v>319.1486010232998</v>
      </c>
      <c r="O43" s="8">
        <f>SUM(N43-B_0_hop)</f>
        <v>0.27510190493967457</v>
      </c>
      <c r="P43" s="8">
        <f>SUM(risk_bas_dist-L43)</f>
        <v>237.4280982715381</v>
      </c>
      <c r="Q43" s="8">
        <f>SUM(R0_hopy_var_av-M43)</f>
        <v>246.34782447874593</v>
      </c>
      <c r="R43" s="7">
        <f t="shared" si="3"/>
        <v>0.34071179754557457</v>
      </c>
      <c r="S43" s="7">
        <f t="shared" si="4"/>
        <v>0.38292410597376514</v>
      </c>
    </row>
    <row r="44" spans="1:19" ht="15">
      <c r="A44" s="7" t="s">
        <v>34</v>
      </c>
      <c r="B44" s="7">
        <v>58976.5956462417</v>
      </c>
      <c r="C44" s="7">
        <v>61251.9030495827</v>
      </c>
      <c r="D44" s="7">
        <v>613.663401226584</v>
      </c>
      <c r="E44">
        <v>612.868378264129</v>
      </c>
      <c r="F44">
        <v>0.795022962454959</v>
      </c>
      <c r="G44">
        <v>22832.6193047969</v>
      </c>
      <c r="H44">
        <v>22801.3329403156</v>
      </c>
      <c r="I44">
        <v>0</v>
      </c>
      <c r="J44">
        <v>0</v>
      </c>
      <c r="L44" s="7">
        <f t="shared" si="11"/>
        <v>117.95319129248341</v>
      </c>
      <c r="M44" s="7">
        <f t="shared" si="12"/>
        <v>122.5038060991654</v>
      </c>
      <c r="N44" s="7">
        <f t="shared" si="13"/>
        <v>319.10496863782373</v>
      </c>
      <c r="O44" s="8">
        <f>SUM(N44-B_0_hop)</f>
        <v>0.2314695194635874</v>
      </c>
      <c r="P44" s="8">
        <f>SUM(risk_bas_dist-L44)</f>
        <v>119.54051687166057</v>
      </c>
      <c r="Q44" s="8">
        <f>SUM(R0_hopy_var_av-M44)</f>
        <v>123.95184058061461</v>
      </c>
      <c r="R44" s="7">
        <f t="shared" si="3"/>
        <v>118.184660811947</v>
      </c>
      <c r="S44" s="7">
        <f t="shared" si="4"/>
        <v>122.73527561862899</v>
      </c>
    </row>
    <row r="45" spans="1:19" ht="15">
      <c r="A45" s="7" t="s">
        <v>35</v>
      </c>
      <c r="B45" s="7">
        <v>51936.3295654999</v>
      </c>
      <c r="C45" s="7">
        <v>53957.8691830332</v>
      </c>
      <c r="D45" s="7">
        <v>613.711608864785</v>
      </c>
      <c r="E45">
        <v>612.836151665905</v>
      </c>
      <c r="F45">
        <v>0.875457198880157</v>
      </c>
      <c r="G45">
        <v>22836.2202121321</v>
      </c>
      <c r="H45">
        <v>22801.3144310025</v>
      </c>
      <c r="I45">
        <v>0</v>
      </c>
      <c r="J45">
        <v>0</v>
      </c>
      <c r="L45" s="7">
        <f t="shared" si="11"/>
        <v>103.8726591309998</v>
      </c>
      <c r="M45" s="7">
        <f t="shared" si="12"/>
        <v>107.9157383660664</v>
      </c>
      <c r="N45" s="7">
        <f t="shared" si="13"/>
        <v>319.1300366096882</v>
      </c>
      <c r="O45" s="8">
        <f>SUM(N45-B_0_hop)</f>
        <v>0.2565374913280607</v>
      </c>
      <c r="P45" s="8">
        <f>SUM(risk_bas_dist-L45)</f>
        <v>133.62104903314417</v>
      </c>
      <c r="Q45" s="8">
        <f>SUM(R0_hopy_var_av-M45)</f>
        <v>138.53990831371362</v>
      </c>
      <c r="R45" s="7">
        <f t="shared" si="3"/>
        <v>104.12919662232787</v>
      </c>
      <c r="S45" s="7">
        <f t="shared" si="4"/>
        <v>108.17227585739447</v>
      </c>
    </row>
    <row r="46" spans="1:19" ht="15">
      <c r="A46" s="7" t="s">
        <v>37</v>
      </c>
      <c r="B46" s="7">
        <v>39069.7856254051</v>
      </c>
      <c r="C46" s="7">
        <v>40459.1909820389</v>
      </c>
      <c r="D46" s="7">
        <v>613.795160241495</v>
      </c>
      <c r="E46">
        <v>612.784303509249</v>
      </c>
      <c r="F46">
        <v>1.01085673224546</v>
      </c>
      <c r="G46">
        <v>22842.9274372077</v>
      </c>
      <c r="H46">
        <v>22801.3346079243</v>
      </c>
      <c r="I46">
        <v>0</v>
      </c>
      <c r="J46">
        <v>0</v>
      </c>
      <c r="L46" s="7">
        <f t="shared" si="11"/>
        <v>78.1395712508102</v>
      </c>
      <c r="M46" s="7">
        <f t="shared" si="12"/>
        <v>80.9183819640778</v>
      </c>
      <c r="N46" s="7">
        <f t="shared" si="13"/>
        <v>319.1734833255774</v>
      </c>
      <c r="O46" s="8">
        <f>SUM(N46-B_0_hop)</f>
        <v>0.29998420721727825</v>
      </c>
      <c r="P46" s="8">
        <f>SUM(risk_bas_dist-L46)</f>
        <v>159.35413691333378</v>
      </c>
      <c r="Q46" s="8">
        <f>SUM(R0_hopy_var_av-M46)</f>
        <v>165.53726471570224</v>
      </c>
      <c r="R46" s="7">
        <f t="shared" si="3"/>
        <v>78.43955545802748</v>
      </c>
      <c r="S46" s="7">
        <f t="shared" si="4"/>
        <v>81.21836617129507</v>
      </c>
    </row>
    <row r="47" spans="1:19" ht="15">
      <c r="A47" s="7" t="s">
        <v>39</v>
      </c>
      <c r="B47" s="7">
        <v>31483.4808149933</v>
      </c>
      <c r="C47" s="7">
        <v>32745.1925447153</v>
      </c>
      <c r="D47" s="7">
        <v>613.823338115816</v>
      </c>
      <c r="E47">
        <v>612.773280352344</v>
      </c>
      <c r="F47">
        <v>1.05005776347258</v>
      </c>
      <c r="G47">
        <v>22845.2829312008</v>
      </c>
      <c r="H47">
        <v>22801.3386789123</v>
      </c>
      <c r="I47">
        <v>0</v>
      </c>
      <c r="J47">
        <v>0</v>
      </c>
      <c r="L47" s="7">
        <f t="shared" si="11"/>
        <v>62.966961629986606</v>
      </c>
      <c r="M47" s="7">
        <f t="shared" si="12"/>
        <v>65.4903850894306</v>
      </c>
      <c r="N47" s="7">
        <f t="shared" si="13"/>
        <v>319.1881358202243</v>
      </c>
      <c r="O47" s="8">
        <f>SUM(N47-B_0_hop)</f>
        <v>0.31463670186417403</v>
      </c>
      <c r="P47" s="8">
        <f>SUM(risk_bas_dist-L47)</f>
        <v>174.52674653415738</v>
      </c>
      <c r="Q47" s="8">
        <f>SUM(R0_hopy_var_av-M47)</f>
        <v>180.96526159034943</v>
      </c>
      <c r="R47" s="7">
        <f t="shared" si="3"/>
        <v>63.28159833185078</v>
      </c>
      <c r="S47" s="7">
        <f t="shared" si="4"/>
        <v>65.80502179129478</v>
      </c>
    </row>
    <row r="48" spans="1:19" ht="15">
      <c r="A48" s="7" t="s">
        <v>40</v>
      </c>
      <c r="B48" s="7">
        <v>23059.2841799839</v>
      </c>
      <c r="C48" s="7">
        <v>23912.0095696756</v>
      </c>
      <c r="D48" s="7">
        <v>613.853190080163</v>
      </c>
      <c r="E48">
        <v>612.762635859357</v>
      </c>
      <c r="F48">
        <v>1.09055422080517</v>
      </c>
      <c r="G48">
        <v>22848.0767595821</v>
      </c>
      <c r="H48">
        <v>22801.2859882633</v>
      </c>
      <c r="I48">
        <v>0</v>
      </c>
      <c r="J48">
        <v>0</v>
      </c>
      <c r="L48" s="7">
        <f t="shared" si="11"/>
        <v>46.1185683599678</v>
      </c>
      <c r="M48" s="7">
        <f t="shared" si="12"/>
        <v>47.8240191393512</v>
      </c>
      <c r="N48" s="7">
        <f t="shared" si="13"/>
        <v>319.2036588416847</v>
      </c>
      <c r="O48" s="8">
        <f>SUM(N48-B_0_hop)</f>
        <v>0.3301597233245843</v>
      </c>
      <c r="P48" s="8">
        <f>SUM(risk_bas_dist-L48)</f>
        <v>191.37513980417617</v>
      </c>
      <c r="Q48" s="8">
        <f>SUM(R0_hopy_var_av-M48)</f>
        <v>198.6316275404288</v>
      </c>
      <c r="R48" s="7">
        <f t="shared" si="3"/>
        <v>46.44872808329239</v>
      </c>
      <c r="S48" s="7">
        <f t="shared" si="4"/>
        <v>48.154178862675785</v>
      </c>
    </row>
    <row r="49" spans="1:19" ht="15">
      <c r="A49" s="7" t="s">
        <v>41</v>
      </c>
      <c r="B49" s="7">
        <v>19121.9910881374</v>
      </c>
      <c r="C49" s="7">
        <v>19884.3485663914</v>
      </c>
      <c r="D49" s="7">
        <v>613.866757413655</v>
      </c>
      <c r="E49">
        <v>612.765737258666</v>
      </c>
      <c r="F49">
        <v>1.10102015498895</v>
      </c>
      <c r="G49">
        <v>22849.3054785771</v>
      </c>
      <c r="H49">
        <v>22801.4093354896</v>
      </c>
      <c r="I49">
        <v>0</v>
      </c>
      <c r="J49">
        <v>0</v>
      </c>
      <c r="L49" s="7">
        <f t="shared" si="11"/>
        <v>38.243982176274805</v>
      </c>
      <c r="M49" s="7">
        <f t="shared" si="12"/>
        <v>39.7686971327828</v>
      </c>
      <c r="N49" s="7">
        <f t="shared" si="13"/>
        <v>319.2107138551006</v>
      </c>
      <c r="O49" s="8">
        <f>SUM(N49-B_0_hop)</f>
        <v>0.33721473674046365</v>
      </c>
      <c r="P49" s="8">
        <f>SUM(risk_bas_dist-L49)</f>
        <v>199.24972598786917</v>
      </c>
      <c r="Q49" s="8">
        <f>SUM(R0_hopy_var_av-M49)</f>
        <v>206.68694954699723</v>
      </c>
      <c r="R49" s="7">
        <f t="shared" si="3"/>
        <v>38.58119691301527</v>
      </c>
      <c r="S49" s="7">
        <f t="shared" si="4"/>
        <v>40.10591186952326</v>
      </c>
    </row>
    <row r="50" spans="1:19" ht="15">
      <c r="A50" s="7" t="s">
        <v>42</v>
      </c>
      <c r="B50" s="7">
        <v>10667.8549723076</v>
      </c>
      <c r="C50" s="7">
        <v>11070.2988125812</v>
      </c>
      <c r="D50" s="7">
        <v>613.875420990619</v>
      </c>
      <c r="E50">
        <v>612.769781029689</v>
      </c>
      <c r="F50">
        <v>1.10563996093012</v>
      </c>
      <c r="G50">
        <v>22851.2055016168</v>
      </c>
      <c r="H50">
        <v>22801.3564750514</v>
      </c>
      <c r="I50">
        <v>0</v>
      </c>
      <c r="J50">
        <v>0</v>
      </c>
      <c r="L50" s="7">
        <f t="shared" si="11"/>
        <v>21.3357099446152</v>
      </c>
      <c r="M50" s="7">
        <f t="shared" si="12"/>
        <v>22.140597625162403</v>
      </c>
      <c r="N50" s="7">
        <f t="shared" si="13"/>
        <v>319.21521891512185</v>
      </c>
      <c r="O50" s="8">
        <f>SUM(N50-B_0_hop)</f>
        <v>0.3417197967617085</v>
      </c>
      <c r="P50" s="8">
        <f>SUM(risk_bas_dist-L50)</f>
        <v>216.1579982195288</v>
      </c>
      <c r="Q50" s="8">
        <f>SUM(R0_hopy_var_av-M50)</f>
        <v>224.31504905461762</v>
      </c>
      <c r="R50" s="7">
        <f t="shared" si="3"/>
        <v>21.67742974137691</v>
      </c>
      <c r="S50" s="7">
        <f t="shared" si="4"/>
        <v>22.48231742192411</v>
      </c>
    </row>
    <row r="51" spans="1:19" ht="15">
      <c r="A51" s="7" t="s">
        <v>43</v>
      </c>
      <c r="B51" s="7">
        <v>33.0268188434798</v>
      </c>
      <c r="C51" s="7">
        <v>53.271497388613</v>
      </c>
      <c r="D51" s="7">
        <v>613.9063445852</v>
      </c>
      <c r="E51">
        <v>612.76819895434</v>
      </c>
      <c r="F51">
        <v>1.13814563085965</v>
      </c>
      <c r="G51">
        <v>22854.5656504465</v>
      </c>
      <c r="H51">
        <v>22801.3083051579</v>
      </c>
      <c r="I51">
        <v>0</v>
      </c>
      <c r="J51">
        <v>0</v>
      </c>
      <c r="L51" s="7">
        <f t="shared" si="11"/>
        <v>0.0660536376869596</v>
      </c>
      <c r="M51" s="7">
        <f t="shared" si="12"/>
        <v>0.106542994777226</v>
      </c>
      <c r="N51" s="7">
        <f t="shared" si="13"/>
        <v>319.231299184304</v>
      </c>
      <c r="O51" s="8">
        <f>SUM(N51-B_0_hop)</f>
        <v>0.35780006594387714</v>
      </c>
      <c r="P51" s="8">
        <f>SUM(risk_bas_dist-L51)</f>
        <v>237.42765452645702</v>
      </c>
      <c r="Q51" s="8">
        <f>SUM(R0_hopy_var_av-M51)</f>
        <v>246.3491036850028</v>
      </c>
      <c r="R51" s="7">
        <f t="shared" si="3"/>
        <v>0.42385370363083674</v>
      </c>
      <c r="S51" s="7">
        <f t="shared" si="4"/>
        <v>0.46434306072110315</v>
      </c>
    </row>
    <row r="52" spans="12:19" ht="15">
      <c r="L52" s="11"/>
      <c r="M52" s="11"/>
      <c r="N52" s="11"/>
      <c r="O52" s="12"/>
      <c r="P52" s="12"/>
      <c r="Q52" s="12"/>
      <c r="R52" s="11"/>
      <c r="S52" s="11"/>
    </row>
    <row r="53" spans="4:19" ht="15">
      <c r="D53" s="4" t="s">
        <v>49</v>
      </c>
      <c r="E53" s="4"/>
      <c r="F53" s="4"/>
      <c r="G53" s="4"/>
      <c r="H53" s="4"/>
      <c r="J53" s="4"/>
      <c r="L53" s="11"/>
      <c r="M53" s="11"/>
      <c r="N53" s="11"/>
      <c r="O53" s="12"/>
      <c r="P53" s="12"/>
      <c r="Q53" s="12"/>
      <c r="R53" s="11"/>
      <c r="S53" s="11"/>
    </row>
    <row r="54" spans="1:19" ht="15">
      <c r="A54" s="7" t="s">
        <v>19</v>
      </c>
      <c r="B54" s="7">
        <v>110610.572110342</v>
      </c>
      <c r="C54" s="7">
        <v>114494.947007632</v>
      </c>
      <c r="D54" s="7">
        <v>604.816320530758</v>
      </c>
      <c r="E54">
        <v>604.816320530758</v>
      </c>
      <c r="F54">
        <v>0</v>
      </c>
      <c r="G54">
        <v>21162.5685937359</v>
      </c>
      <c r="H54">
        <v>21162.5685937359</v>
      </c>
      <c r="I54">
        <v>0</v>
      </c>
      <c r="J54">
        <v>0</v>
      </c>
      <c r="L54" s="7">
        <f aca="true" t="shared" si="14" ref="L54:M59">SUM(B54*risk_unit_cumulat_time1/1000)</f>
        <v>221.22114422068398</v>
      </c>
      <c r="M54" s="7">
        <f t="shared" si="14"/>
        <v>228.98989401526399</v>
      </c>
      <c r="N54" s="7">
        <f aca="true" t="shared" si="15" ref="N54:N59">SUM(D54*en_unit/1000)</f>
        <v>314.5044866759942</v>
      </c>
      <c r="O54" s="8">
        <f>SUM(N54-b0_hopy)</f>
        <v>0</v>
      </c>
      <c r="P54" s="8">
        <f>SUM(re_hops-L54)</f>
        <v>0</v>
      </c>
      <c r="Q54" s="8">
        <f>SUM(var_hops-M54)</f>
        <v>0</v>
      </c>
      <c r="R54" s="7">
        <f t="shared" si="3"/>
        <v>221.22114422068398</v>
      </c>
      <c r="S54" s="7">
        <f t="shared" si="4"/>
        <v>228.98989401526399</v>
      </c>
    </row>
    <row r="55" spans="1:19" ht="15">
      <c r="A55" s="7" t="s">
        <v>20</v>
      </c>
      <c r="B55" s="7">
        <v>647.805845340603</v>
      </c>
      <c r="C55" s="7">
        <v>724.182285472856</v>
      </c>
      <c r="D55" s="7">
        <v>605.395145591123</v>
      </c>
      <c r="E55">
        <v>604.351208426009</v>
      </c>
      <c r="F55">
        <v>1.04393716511471</v>
      </c>
      <c r="G55">
        <v>21203.1990327579</v>
      </c>
      <c r="H55">
        <v>21162.6142031578</v>
      </c>
      <c r="I55">
        <v>0</v>
      </c>
      <c r="J55">
        <v>0</v>
      </c>
      <c r="L55" s="7">
        <f t="shared" si="14"/>
        <v>1.295611690681206</v>
      </c>
      <c r="M55" s="7">
        <f t="shared" si="14"/>
        <v>1.448364570945712</v>
      </c>
      <c r="N55" s="7">
        <f t="shared" si="15"/>
        <v>314.80547570738395</v>
      </c>
      <c r="O55" s="8">
        <f>SUM(N55-b0_hopy)</f>
        <v>0.3009890313897472</v>
      </c>
      <c r="P55" s="8">
        <f>SUM(re_hops-L55)</f>
        <v>219.92553253000278</v>
      </c>
      <c r="Q55" s="8">
        <f>SUM(var_hops-M55)</f>
        <v>227.5415294443183</v>
      </c>
      <c r="R55" s="7">
        <f t="shared" si="3"/>
        <v>1.5966007220709533</v>
      </c>
      <c r="S55" s="7">
        <f t="shared" si="4"/>
        <v>1.7493536023354592</v>
      </c>
    </row>
    <row r="56" spans="1:19" ht="15">
      <c r="A56" s="7" t="s">
        <v>21</v>
      </c>
      <c r="B56" s="7">
        <v>556.318077525891</v>
      </c>
      <c r="C56" s="7">
        <v>652.058010142016</v>
      </c>
      <c r="D56" s="7">
        <v>605.487710302906</v>
      </c>
      <c r="E56">
        <v>604.362158207467</v>
      </c>
      <c r="F56">
        <v>1.12555209543896</v>
      </c>
      <c r="G56">
        <v>21212.3901641884</v>
      </c>
      <c r="H56">
        <v>21162.5707419056</v>
      </c>
      <c r="I56">
        <v>0</v>
      </c>
      <c r="J56">
        <v>0</v>
      </c>
      <c r="L56" s="7">
        <f t="shared" si="14"/>
        <v>1.112636155051782</v>
      </c>
      <c r="M56" s="7">
        <f t="shared" si="14"/>
        <v>1.3041160202840318</v>
      </c>
      <c r="N56" s="7">
        <f t="shared" si="15"/>
        <v>314.8536093575111</v>
      </c>
      <c r="O56" s="8">
        <f>SUM(N56-b0_hopy)</f>
        <v>0.34912268151691705</v>
      </c>
      <c r="P56" s="8">
        <f>SUM(re_hops-L56)</f>
        <v>220.1085080656322</v>
      </c>
      <c r="Q56" s="8">
        <f>SUM(var_hops-M56)</f>
        <v>227.68577799497996</v>
      </c>
      <c r="R56" s="7">
        <f t="shared" si="3"/>
        <v>1.461758836568699</v>
      </c>
      <c r="S56" s="7">
        <f t="shared" si="4"/>
        <v>1.653238701800949</v>
      </c>
    </row>
    <row r="57" spans="1:19" ht="15">
      <c r="A57" s="7" t="s">
        <v>22</v>
      </c>
      <c r="B57" s="7">
        <v>919.126766241303</v>
      </c>
      <c r="C57" s="7">
        <v>1017.93128821283</v>
      </c>
      <c r="D57" s="7">
        <v>605.394448850994</v>
      </c>
      <c r="E57">
        <v>604.351478422488</v>
      </c>
      <c r="F57">
        <v>1.04297042850568</v>
      </c>
      <c r="G57">
        <v>21203.14669419</v>
      </c>
      <c r="H57">
        <v>21162.6082336664</v>
      </c>
      <c r="I57">
        <v>0</v>
      </c>
      <c r="J57">
        <v>0</v>
      </c>
      <c r="L57" s="7">
        <f t="shared" si="14"/>
        <v>1.838253532482606</v>
      </c>
      <c r="M57" s="7">
        <f t="shared" si="14"/>
        <v>2.03586257642566</v>
      </c>
      <c r="N57" s="7">
        <f t="shared" si="15"/>
        <v>314.8051134025169</v>
      </c>
      <c r="O57" s="8">
        <f>SUM(N57-b0_hopy)</f>
        <v>0.30062672652269384</v>
      </c>
      <c r="P57" s="8">
        <f>SUM(re_hops-L57)</f>
        <v>219.38289068820137</v>
      </c>
      <c r="Q57" s="8">
        <f>SUM(var_hops-M57)</f>
        <v>226.9540314388383</v>
      </c>
      <c r="R57" s="7">
        <f t="shared" si="3"/>
        <v>2.1388802590052998</v>
      </c>
      <c r="S57" s="7">
        <f t="shared" si="4"/>
        <v>2.3364893029483538</v>
      </c>
    </row>
    <row r="58" spans="1:19" ht="15">
      <c r="A58" s="7" t="s">
        <v>23</v>
      </c>
      <c r="B58" s="7">
        <v>736.022584903185</v>
      </c>
      <c r="C58" s="7">
        <v>845.316804549303</v>
      </c>
      <c r="D58" s="7">
        <v>605.487141475398</v>
      </c>
      <c r="E58">
        <v>604.362148895199</v>
      </c>
      <c r="F58">
        <v>1.12499258019927</v>
      </c>
      <c r="G58">
        <v>21212.3443031513</v>
      </c>
      <c r="H58">
        <v>21162.5646753914</v>
      </c>
      <c r="I58">
        <v>0</v>
      </c>
      <c r="J58">
        <v>0</v>
      </c>
      <c r="L58" s="7">
        <f t="shared" si="14"/>
        <v>1.4720451698063701</v>
      </c>
      <c r="M58" s="7">
        <f t="shared" si="14"/>
        <v>1.690633609098606</v>
      </c>
      <c r="N58" s="7">
        <f t="shared" si="15"/>
        <v>314.85331356720695</v>
      </c>
      <c r="O58" s="8">
        <f>SUM(N58-b0_hopy)</f>
        <v>0.34882689121275234</v>
      </c>
      <c r="P58" s="8">
        <f>SUM(re_hops-L58)</f>
        <v>219.74909905087762</v>
      </c>
      <c r="Q58" s="8">
        <f>SUM(var_hops-M58)</f>
        <v>227.2992604061654</v>
      </c>
      <c r="R58" s="7">
        <f t="shared" si="3"/>
        <v>1.8208720610191225</v>
      </c>
      <c r="S58" s="7">
        <f t="shared" si="4"/>
        <v>2.0394605003113586</v>
      </c>
    </row>
    <row r="59" spans="1:19" ht="15">
      <c r="A59" s="7" t="s">
        <v>24</v>
      </c>
      <c r="B59" s="7">
        <v>30966.7108771098</v>
      </c>
      <c r="C59" s="7">
        <v>32167.7323582973</v>
      </c>
      <c r="D59" s="7">
        <v>605.282274773546</v>
      </c>
      <c r="E59">
        <v>604.423460766534</v>
      </c>
      <c r="F59">
        <v>0.858814007012062</v>
      </c>
      <c r="G59">
        <v>21194.588872129</v>
      </c>
      <c r="H59">
        <v>21162.591091688</v>
      </c>
      <c r="I59">
        <v>0</v>
      </c>
      <c r="J59">
        <v>0</v>
      </c>
      <c r="L59" s="7">
        <f t="shared" si="14"/>
        <v>61.9334217542196</v>
      </c>
      <c r="M59" s="7">
        <f t="shared" si="14"/>
        <v>64.3354647165946</v>
      </c>
      <c r="N59" s="7">
        <f t="shared" si="15"/>
        <v>314.7467828822439</v>
      </c>
      <c r="O59" s="8">
        <f>SUM(N59-b0_hopy)</f>
        <v>0.24229620624970494</v>
      </c>
      <c r="P59" s="8">
        <f>SUM(re_hops-L59)</f>
        <v>159.28772246646437</v>
      </c>
      <c r="Q59" s="8">
        <f>SUM(var_hops-M59)</f>
        <v>164.65442929866938</v>
      </c>
      <c r="R59" s="7">
        <f t="shared" si="3"/>
        <v>62.175717960469306</v>
      </c>
      <c r="S59" s="7">
        <f t="shared" si="4"/>
        <v>64.5777609228443</v>
      </c>
    </row>
    <row r="60" spans="1:19" ht="15">
      <c r="A60" s="7" t="s">
        <v>25</v>
      </c>
      <c r="B60" s="7">
        <v>19363.3476288135</v>
      </c>
      <c r="C60" s="7">
        <v>20074.822735475</v>
      </c>
      <c r="D60" s="7">
        <v>605.331363572795</v>
      </c>
      <c r="E60">
        <v>604.386936720774</v>
      </c>
      <c r="F60">
        <v>0.944426852020955</v>
      </c>
      <c r="G60">
        <v>21198.3273532961</v>
      </c>
      <c r="H60">
        <v>21162.6020343186</v>
      </c>
      <c r="I60">
        <v>0</v>
      </c>
      <c r="J60">
        <v>0</v>
      </c>
      <c r="L60" s="7">
        <f aca="true" t="shared" si="16" ref="L60:L74">SUM(B60*risk_unit_cumulat_time1/1000)</f>
        <v>38.726695257627</v>
      </c>
      <c r="M60" s="7">
        <f aca="true" t="shared" si="17" ref="M60:M74">SUM(C60*risk_unit_cumulat_time1/1000)</f>
        <v>40.149645470950006</v>
      </c>
      <c r="N60" s="7">
        <f aca="true" t="shared" si="18" ref="N60:N74">SUM(D60*en_unit/1000)</f>
        <v>314.7723090578534</v>
      </c>
      <c r="O60" s="8">
        <f>SUM(N60-b0_hopy)</f>
        <v>0.2678223818592187</v>
      </c>
      <c r="P60" s="8">
        <f>SUM(re_hops-L60)</f>
        <v>182.49444896305698</v>
      </c>
      <c r="Q60" s="8">
        <f>SUM(var_hops-M60)</f>
        <v>188.84024854431397</v>
      </c>
      <c r="R60" s="7">
        <f aca="true" t="shared" si="19" ref="R60:R74">SUM(L60+O60)</f>
        <v>38.99451763948622</v>
      </c>
      <c r="S60" s="7">
        <f aca="true" t="shared" si="20" ref="S60:S74">SUM(M60+O60)</f>
        <v>40.417467852809224</v>
      </c>
    </row>
    <row r="61" spans="1:19" ht="15">
      <c r="A61" s="7" t="s">
        <v>27</v>
      </c>
      <c r="B61" s="7">
        <v>10855.376211341</v>
      </c>
      <c r="C61" s="7">
        <v>11262.8073921408</v>
      </c>
      <c r="D61" s="7">
        <v>605.359000757599</v>
      </c>
      <c r="E61">
        <v>604.373402697635</v>
      </c>
      <c r="F61">
        <v>0.985598059964394</v>
      </c>
      <c r="G61">
        <v>21200.6397160705</v>
      </c>
      <c r="H61">
        <v>21162.6519352184</v>
      </c>
      <c r="I61">
        <v>0</v>
      </c>
      <c r="J61">
        <v>0</v>
      </c>
      <c r="L61" s="7">
        <f t="shared" si="16"/>
        <v>21.710752422682</v>
      </c>
      <c r="M61" s="7">
        <f t="shared" si="17"/>
        <v>22.5256147842816</v>
      </c>
      <c r="N61" s="7">
        <f t="shared" si="18"/>
        <v>314.7866803939515</v>
      </c>
      <c r="O61" s="8">
        <f>SUM(N61-b0_hopy)</f>
        <v>0.2821937179572842</v>
      </c>
      <c r="P61" s="8">
        <f>SUM(re_hops-L61)</f>
        <v>199.510391798002</v>
      </c>
      <c r="Q61" s="8">
        <f>SUM(var_hops-M61)</f>
        <v>206.46427923098238</v>
      </c>
      <c r="R61" s="7">
        <f t="shared" si="19"/>
        <v>21.992946140639283</v>
      </c>
      <c r="S61" s="7">
        <f t="shared" si="20"/>
        <v>22.807808502238885</v>
      </c>
    </row>
    <row r="62" spans="1:19" ht="15">
      <c r="A62" s="7" t="s">
        <v>29</v>
      </c>
      <c r="B62" s="7">
        <v>5533.2865265185</v>
      </c>
      <c r="C62" s="7">
        <v>5731.92154585571</v>
      </c>
      <c r="D62" s="7">
        <v>605.362339822604</v>
      </c>
      <c r="E62">
        <v>604.374490147504</v>
      </c>
      <c r="F62">
        <v>0.987849675099805</v>
      </c>
      <c r="G62">
        <v>21201.4267063649</v>
      </c>
      <c r="H62">
        <v>21162.6146399364</v>
      </c>
      <c r="I62">
        <v>0</v>
      </c>
      <c r="J62">
        <v>0</v>
      </c>
      <c r="L62" s="7">
        <f t="shared" si="16"/>
        <v>11.066573053037</v>
      </c>
      <c r="M62" s="7">
        <f t="shared" si="17"/>
        <v>11.46384309171142</v>
      </c>
      <c r="N62" s="7">
        <f t="shared" si="18"/>
        <v>314.7884167077541</v>
      </c>
      <c r="O62" s="8">
        <f>SUM(N62-b0_hopy)</f>
        <v>0.28393003175989406</v>
      </c>
      <c r="P62" s="8">
        <f>SUM(re_hops-L62)</f>
        <v>210.154571167647</v>
      </c>
      <c r="Q62" s="8">
        <f>SUM(var_hops-M62)</f>
        <v>217.52605092355256</v>
      </c>
      <c r="R62" s="7">
        <f t="shared" si="19"/>
        <v>11.350503084796895</v>
      </c>
      <c r="S62" s="7">
        <f t="shared" si="20"/>
        <v>11.747773123471314</v>
      </c>
    </row>
    <row r="63" spans="1:19" ht="15">
      <c r="A63" s="7" t="s">
        <v>30</v>
      </c>
      <c r="B63" s="7">
        <v>3823.79362198501</v>
      </c>
      <c r="C63" s="7">
        <v>3978.90951463808</v>
      </c>
      <c r="D63" s="7">
        <v>605.364456893996</v>
      </c>
      <c r="E63">
        <v>604.374185743346</v>
      </c>
      <c r="F63">
        <v>0.9902711506508</v>
      </c>
      <c r="G63">
        <v>21201.7578637225</v>
      </c>
      <c r="H63">
        <v>21162.5990798364</v>
      </c>
      <c r="I63">
        <v>0</v>
      </c>
      <c r="J63">
        <v>0</v>
      </c>
      <c r="L63" s="7">
        <f t="shared" si="16"/>
        <v>7.64758724397002</v>
      </c>
      <c r="M63" s="7">
        <f t="shared" si="17"/>
        <v>7.95781902927616</v>
      </c>
      <c r="N63" s="7">
        <f t="shared" si="18"/>
        <v>314.7895175848779</v>
      </c>
      <c r="O63" s="8">
        <f>SUM(N63-b0_hopy)</f>
        <v>0.285030908883698</v>
      </c>
      <c r="P63" s="8">
        <f>SUM(re_hops-L63)</f>
        <v>213.57355697671397</v>
      </c>
      <c r="Q63" s="8">
        <f>SUM(var_hops-M63)</f>
        <v>221.03207498598783</v>
      </c>
      <c r="R63" s="7">
        <f t="shared" si="19"/>
        <v>7.932618152853718</v>
      </c>
      <c r="S63" s="7">
        <f t="shared" si="20"/>
        <v>8.242849938159857</v>
      </c>
    </row>
    <row r="64" spans="1:19" ht="15">
      <c r="A64" s="7" t="s">
        <v>31</v>
      </c>
      <c r="B64" s="7">
        <v>2794.62037774475</v>
      </c>
      <c r="C64" s="7">
        <v>2889.17225756187</v>
      </c>
      <c r="D64" s="7">
        <v>605.35436565468</v>
      </c>
      <c r="E64">
        <v>604.384856754491</v>
      </c>
      <c r="F64">
        <v>0.969508900188809</v>
      </c>
      <c r="G64">
        <v>21201.0723009916</v>
      </c>
      <c r="H64">
        <v>21162.6071356572</v>
      </c>
      <c r="I64">
        <v>0</v>
      </c>
      <c r="J64">
        <v>0</v>
      </c>
      <c r="L64" s="7">
        <f t="shared" si="16"/>
        <v>5.5892407554895</v>
      </c>
      <c r="M64" s="7">
        <f t="shared" si="17"/>
        <v>5.77834451512374</v>
      </c>
      <c r="N64" s="7">
        <f t="shared" si="18"/>
        <v>314.78427014043365</v>
      </c>
      <c r="O64" s="8">
        <f>SUM(N64-b0_hopy)</f>
        <v>0.279783464439447</v>
      </c>
      <c r="P64" s="8">
        <f>SUM(re_hops-L64)</f>
        <v>215.63190346519448</v>
      </c>
      <c r="Q64" s="8">
        <f>SUM(var_hops-M64)</f>
        <v>223.21154950014025</v>
      </c>
      <c r="R64" s="7">
        <f t="shared" si="19"/>
        <v>5.869024219928947</v>
      </c>
      <c r="S64" s="7">
        <f t="shared" si="20"/>
        <v>6.058127979563187</v>
      </c>
    </row>
    <row r="65" spans="1:19" ht="15">
      <c r="A65" s="7" t="s">
        <v>32</v>
      </c>
      <c r="B65" s="7">
        <v>79.4640981851139</v>
      </c>
      <c r="C65" s="7">
        <v>106.073543581423</v>
      </c>
      <c r="D65" s="7">
        <v>605.354961885415</v>
      </c>
      <c r="E65">
        <v>604.396125347861</v>
      </c>
      <c r="F65">
        <v>0.958836537553801</v>
      </c>
      <c r="G65">
        <v>21201.4114750051</v>
      </c>
      <c r="H65">
        <v>21162.6083560732</v>
      </c>
      <c r="I65">
        <v>0</v>
      </c>
      <c r="J65">
        <v>0</v>
      </c>
      <c r="L65" s="7">
        <f t="shared" si="16"/>
        <v>0.1589281963702278</v>
      </c>
      <c r="M65" s="7">
        <f t="shared" si="17"/>
        <v>0.212147087162846</v>
      </c>
      <c r="N65" s="7">
        <f t="shared" si="18"/>
        <v>314.78458018041584</v>
      </c>
      <c r="O65" s="8">
        <f>SUM(N65-b0_hopy)</f>
        <v>0.28009350442164305</v>
      </c>
      <c r="P65" s="8">
        <f>SUM(re_hops-L65)</f>
        <v>221.06221602431376</v>
      </c>
      <c r="Q65" s="8">
        <f>SUM(var_hops-M65)</f>
        <v>228.77774692810115</v>
      </c>
      <c r="R65" s="7">
        <f t="shared" si="19"/>
        <v>0.43902170079187086</v>
      </c>
      <c r="S65" s="7">
        <f t="shared" si="20"/>
        <v>0.4922405915844891</v>
      </c>
    </row>
    <row r="66" spans="1:19" ht="15">
      <c r="A66" s="7" t="s">
        <v>33</v>
      </c>
      <c r="B66" s="7">
        <v>33.3447350432992</v>
      </c>
      <c r="C66" s="7">
        <v>54.9968744609351</v>
      </c>
      <c r="D66" s="7">
        <v>605.353390168438</v>
      </c>
      <c r="E66">
        <v>604.398022993675</v>
      </c>
      <c r="F66">
        <v>0.955367174763146</v>
      </c>
      <c r="G66">
        <v>21201.3189164562</v>
      </c>
      <c r="H66">
        <v>21162.5998188214</v>
      </c>
      <c r="I66">
        <v>0</v>
      </c>
      <c r="J66">
        <v>0</v>
      </c>
      <c r="L66" s="7">
        <f t="shared" si="16"/>
        <v>0.06668947008659841</v>
      </c>
      <c r="M66" s="7">
        <f t="shared" si="17"/>
        <v>0.10999374892187021</v>
      </c>
      <c r="N66" s="7">
        <f t="shared" si="18"/>
        <v>314.7837628875877</v>
      </c>
      <c r="O66" s="8">
        <f>SUM(N66-b0_hopy)</f>
        <v>0.2792762115935261</v>
      </c>
      <c r="P66" s="8">
        <f>SUM(re_hops-L66)</f>
        <v>221.15445475059738</v>
      </c>
      <c r="Q66" s="8">
        <f>SUM(var_hops-M66)</f>
        <v>228.8799002663421</v>
      </c>
      <c r="R66" s="7">
        <f t="shared" si="19"/>
        <v>0.34596568168012454</v>
      </c>
      <c r="S66" s="7">
        <f t="shared" si="20"/>
        <v>0.3892699605153963</v>
      </c>
    </row>
    <row r="67" spans="1:19" ht="15">
      <c r="A67" s="7" t="s">
        <v>34</v>
      </c>
      <c r="B67" s="7">
        <v>38450.5922416803</v>
      </c>
      <c r="C67" s="7">
        <v>39933.448733351</v>
      </c>
      <c r="D67" s="7">
        <v>605.397380258915</v>
      </c>
      <c r="E67">
        <v>604.360224507286</v>
      </c>
      <c r="F67">
        <v>1.03715575162934</v>
      </c>
      <c r="G67">
        <v>21202.6147199843</v>
      </c>
      <c r="H67">
        <v>21162.5641791024</v>
      </c>
      <c r="I67">
        <v>0</v>
      </c>
      <c r="J67">
        <v>0</v>
      </c>
      <c r="L67" s="7">
        <f t="shared" si="16"/>
        <v>76.9011844833606</v>
      </c>
      <c r="M67" s="7">
        <f t="shared" si="17"/>
        <v>79.866897466702</v>
      </c>
      <c r="N67" s="7">
        <f t="shared" si="18"/>
        <v>314.8066377346358</v>
      </c>
      <c r="O67" s="8">
        <f>SUM(N67-b0_hopy)</f>
        <v>0.3021510586415843</v>
      </c>
      <c r="P67" s="8">
        <f>SUM(re_hops-L67)</f>
        <v>144.3199597373234</v>
      </c>
      <c r="Q67" s="8">
        <f>SUM(var_hops-M67)</f>
        <v>149.12299654856199</v>
      </c>
      <c r="R67" s="7">
        <f t="shared" si="19"/>
        <v>77.20333554200218</v>
      </c>
      <c r="S67" s="7">
        <f t="shared" si="20"/>
        <v>80.16904852534358</v>
      </c>
    </row>
    <row r="68" spans="1:19" ht="15">
      <c r="A68" s="7" t="s">
        <v>35</v>
      </c>
      <c r="B68" s="7">
        <v>31071.443903312</v>
      </c>
      <c r="C68" s="7">
        <v>32281.1487252634</v>
      </c>
      <c r="D68" s="7">
        <v>605.439638135597</v>
      </c>
      <c r="E68">
        <v>604.334772811001</v>
      </c>
      <c r="F68">
        <v>1.10486532459546</v>
      </c>
      <c r="G68">
        <v>21205.9791651275</v>
      </c>
      <c r="H68">
        <v>21162.5671331147</v>
      </c>
      <c r="I68">
        <v>0</v>
      </c>
      <c r="J68">
        <v>0</v>
      </c>
      <c r="L68" s="7">
        <f t="shared" si="16"/>
        <v>62.142887806623996</v>
      </c>
      <c r="M68" s="7">
        <f t="shared" si="17"/>
        <v>64.5622974505268</v>
      </c>
      <c r="N68" s="7">
        <f t="shared" si="18"/>
        <v>314.82861183051045</v>
      </c>
      <c r="O68" s="8">
        <f>SUM(N68-b0_hopy)</f>
        <v>0.3241251545162527</v>
      </c>
      <c r="P68" s="8">
        <f>SUM(re_hops-L68)</f>
        <v>159.07825641405998</v>
      </c>
      <c r="Q68" s="8">
        <f>SUM(var_hops-M68)</f>
        <v>164.4275965647372</v>
      </c>
      <c r="R68" s="7">
        <f t="shared" si="19"/>
        <v>62.46701296114025</v>
      </c>
      <c r="S68" s="7">
        <f t="shared" si="20"/>
        <v>64.88642260504305</v>
      </c>
    </row>
    <row r="69" spans="1:19" ht="15">
      <c r="A69" s="7" t="s">
        <v>37</v>
      </c>
      <c r="B69" s="7">
        <v>20601.0291007826</v>
      </c>
      <c r="C69" s="7">
        <v>21432.0008285177</v>
      </c>
      <c r="D69" s="7">
        <v>605.493553668617</v>
      </c>
      <c r="E69">
        <v>604.304824840442</v>
      </c>
      <c r="F69">
        <v>1.18872882817509</v>
      </c>
      <c r="G69">
        <v>21210.4871318885</v>
      </c>
      <c r="H69">
        <v>21162.6774870868</v>
      </c>
      <c r="I69">
        <v>0</v>
      </c>
      <c r="J69">
        <v>0</v>
      </c>
      <c r="L69" s="7">
        <f t="shared" si="16"/>
        <v>41.2020582015652</v>
      </c>
      <c r="M69" s="7">
        <f t="shared" si="17"/>
        <v>42.864001657035395</v>
      </c>
      <c r="N69" s="7">
        <f t="shared" si="18"/>
        <v>314.85664790768084</v>
      </c>
      <c r="O69" s="8">
        <f>SUM(N69-b0_hopy)</f>
        <v>0.3521612316866367</v>
      </c>
      <c r="P69" s="8">
        <f>SUM(re_hops-L69)</f>
        <v>180.0190860191188</v>
      </c>
      <c r="Q69" s="8">
        <f>SUM(var_hops-M69)</f>
        <v>186.12589235822858</v>
      </c>
      <c r="R69" s="7">
        <f t="shared" si="19"/>
        <v>41.55421943325184</v>
      </c>
      <c r="S69" s="7">
        <f t="shared" si="20"/>
        <v>43.21616288872203</v>
      </c>
    </row>
    <row r="70" spans="1:19" ht="15">
      <c r="A70" s="7" t="s">
        <v>39</v>
      </c>
      <c r="B70" s="7">
        <v>11146.7287018304</v>
      </c>
      <c r="C70" s="7">
        <v>11594.4198981247</v>
      </c>
      <c r="D70" s="7">
        <v>605.532426709416</v>
      </c>
      <c r="E70">
        <v>604.288914563919</v>
      </c>
      <c r="F70">
        <v>1.2435121454962</v>
      </c>
      <c r="G70">
        <v>21213.8647476089</v>
      </c>
      <c r="H70">
        <v>21162.6140407067</v>
      </c>
      <c r="I70">
        <v>0</v>
      </c>
      <c r="J70">
        <v>0</v>
      </c>
      <c r="L70" s="7">
        <f t="shared" si="16"/>
        <v>22.2934574036608</v>
      </c>
      <c r="M70" s="7">
        <f t="shared" si="17"/>
        <v>23.188839796249397</v>
      </c>
      <c r="N70" s="7">
        <f t="shared" si="18"/>
        <v>314.8768618888963</v>
      </c>
      <c r="O70" s="8">
        <f>SUM(N70-b0_hopy)</f>
        <v>0.3723752129021136</v>
      </c>
      <c r="P70" s="8">
        <f>SUM(re_hops-L70)</f>
        <v>198.9276868170232</v>
      </c>
      <c r="Q70" s="8">
        <f>SUM(var_hops-M70)</f>
        <v>205.8010542190146</v>
      </c>
      <c r="R70" s="7">
        <f t="shared" si="19"/>
        <v>22.665832616562913</v>
      </c>
      <c r="S70" s="7">
        <f t="shared" si="20"/>
        <v>23.56121500915151</v>
      </c>
    </row>
    <row r="71" spans="1:19" ht="15">
      <c r="A71" s="7" t="s">
        <v>40</v>
      </c>
      <c r="B71" s="7">
        <v>8607.146642096</v>
      </c>
      <c r="C71" s="7">
        <v>8930.91057102964</v>
      </c>
      <c r="D71" s="7">
        <v>605.530237265642</v>
      </c>
      <c r="E71">
        <v>604.30021358423</v>
      </c>
      <c r="F71">
        <v>1.2300236814115</v>
      </c>
      <c r="G71">
        <v>21213.8158773605</v>
      </c>
      <c r="H71">
        <v>21162.6282533635</v>
      </c>
      <c r="I71">
        <v>0</v>
      </c>
      <c r="J71">
        <v>0</v>
      </c>
      <c r="L71" s="7">
        <f t="shared" si="16"/>
        <v>17.214293284192</v>
      </c>
      <c r="M71" s="7">
        <f t="shared" si="17"/>
        <v>17.86182114205928</v>
      </c>
      <c r="N71" s="7">
        <f t="shared" si="18"/>
        <v>314.87572337813384</v>
      </c>
      <c r="O71" s="8">
        <f>SUM(N71-b0_hopy)</f>
        <v>0.37123670213964033</v>
      </c>
      <c r="P71" s="8">
        <f>SUM(re_hops-L71)</f>
        <v>204.006850936492</v>
      </c>
      <c r="Q71" s="8">
        <f>SUM(var_hops-M71)</f>
        <v>211.1280728732047</v>
      </c>
      <c r="R71" s="7">
        <f t="shared" si="19"/>
        <v>17.58552998633164</v>
      </c>
      <c r="S71" s="7">
        <f t="shared" si="20"/>
        <v>18.23305784419892</v>
      </c>
    </row>
    <row r="72" spans="1:19" ht="15">
      <c r="A72" s="7" t="s">
        <v>41</v>
      </c>
      <c r="B72" s="7">
        <v>6367.02814685153</v>
      </c>
      <c r="C72" s="7">
        <v>6620.18735169563</v>
      </c>
      <c r="D72" s="7">
        <v>605.533420524429</v>
      </c>
      <c r="E72">
        <v>604.302068170174</v>
      </c>
      <c r="F72">
        <v>1.23135235425542</v>
      </c>
      <c r="G72">
        <v>21214.1197966919</v>
      </c>
      <c r="H72">
        <v>21162.6230754769</v>
      </c>
      <c r="I72">
        <v>0</v>
      </c>
      <c r="J72">
        <v>0</v>
      </c>
      <c r="L72" s="7">
        <f t="shared" si="16"/>
        <v>12.73405629370306</v>
      </c>
      <c r="M72" s="7">
        <f t="shared" si="17"/>
        <v>13.24037470339126</v>
      </c>
      <c r="N72" s="7">
        <f t="shared" si="18"/>
        <v>314.87737867270306</v>
      </c>
      <c r="O72" s="8">
        <f>SUM(N72-b0_hopy)</f>
        <v>0.37289199670885864</v>
      </c>
      <c r="P72" s="8">
        <f>SUM(re_hops-L72)</f>
        <v>208.48708792698093</v>
      </c>
      <c r="Q72" s="8">
        <f>SUM(var_hops-M72)</f>
        <v>215.74951931187272</v>
      </c>
      <c r="R72" s="7">
        <f t="shared" si="19"/>
        <v>13.10694829041192</v>
      </c>
      <c r="S72" s="7">
        <f t="shared" si="20"/>
        <v>13.61326670010012</v>
      </c>
    </row>
    <row r="73" spans="1:19" ht="15">
      <c r="A73" s="7" t="s">
        <v>42</v>
      </c>
      <c r="B73" s="7">
        <v>157.115195279214</v>
      </c>
      <c r="C73" s="7">
        <v>193.984039498302</v>
      </c>
      <c r="D73" s="7">
        <v>605.508478662412</v>
      </c>
      <c r="E73">
        <v>604.34180655316</v>
      </c>
      <c r="F73">
        <v>1.16667210925215</v>
      </c>
      <c r="G73">
        <v>21213.4978370813</v>
      </c>
      <c r="H73">
        <v>21162.6179823206</v>
      </c>
      <c r="I73">
        <v>0</v>
      </c>
      <c r="J73">
        <v>0</v>
      </c>
      <c r="L73" s="7">
        <f t="shared" si="16"/>
        <v>0.314230390558428</v>
      </c>
      <c r="M73" s="7">
        <f t="shared" si="17"/>
        <v>0.387968078996604</v>
      </c>
      <c r="N73" s="7">
        <f t="shared" si="18"/>
        <v>314.86440890445425</v>
      </c>
      <c r="O73" s="8">
        <f>SUM(N73-b0_hopy)</f>
        <v>0.35992222846005006</v>
      </c>
      <c r="P73" s="8">
        <f>SUM(re_hops-L73)</f>
        <v>220.90691383012555</v>
      </c>
      <c r="Q73" s="8">
        <f>SUM(var_hops-M73)</f>
        <v>228.60192593626738</v>
      </c>
      <c r="R73" s="7">
        <f t="shared" si="19"/>
        <v>0.6741526190184781</v>
      </c>
      <c r="S73" s="7">
        <f t="shared" si="20"/>
        <v>0.7478903074566541</v>
      </c>
    </row>
    <row r="74" spans="1:19" ht="15">
      <c r="A74" s="7" t="s">
        <v>43</v>
      </c>
      <c r="B74" s="7">
        <v>35.7834060513</v>
      </c>
      <c r="C74" s="7">
        <v>59.4535954856918</v>
      </c>
      <c r="D74" s="7">
        <v>605.48972594039</v>
      </c>
      <c r="E74">
        <v>604.361703827788</v>
      </c>
      <c r="F74">
        <v>1.12802211260171</v>
      </c>
      <c r="G74">
        <v>21212.5491908905</v>
      </c>
      <c r="H74">
        <v>21162.5904607259</v>
      </c>
      <c r="I74">
        <v>0</v>
      </c>
      <c r="J74">
        <v>0</v>
      </c>
      <c r="L74" s="7">
        <f t="shared" si="16"/>
        <v>0.07156681210259999</v>
      </c>
      <c r="M74" s="7">
        <f t="shared" si="17"/>
        <v>0.1189071909713836</v>
      </c>
      <c r="N74" s="7">
        <f t="shared" si="18"/>
        <v>314.8546574890028</v>
      </c>
      <c r="O74" s="8">
        <f>SUM(N74-b0_hopy)</f>
        <v>0.3501708130086172</v>
      </c>
      <c r="P74" s="8">
        <f>SUM(re_hops-L74)</f>
        <v>221.1495774085814</v>
      </c>
      <c r="Q74" s="8">
        <f>SUM(var_hops-M74)</f>
        <v>228.8709868242926</v>
      </c>
      <c r="R74" s="7">
        <f t="shared" si="19"/>
        <v>0.42173762511121715</v>
      </c>
      <c r="S74" s="7">
        <f t="shared" si="20"/>
        <v>0.46907800398000077</v>
      </c>
    </row>
    <row r="78" spans="6:10" ht="15">
      <c r="F78" s="9"/>
      <c r="G78" s="9"/>
      <c r="H78" s="9"/>
      <c r="I78" s="9"/>
      <c r="J78" s="9"/>
    </row>
    <row r="79" spans="6:10" ht="15">
      <c r="F79" s="9"/>
      <c r="G79" s="9"/>
      <c r="H79" s="9"/>
      <c r="I79" s="9"/>
      <c r="J79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Chołda</dc:creator>
  <cp:keywords/>
  <dc:description/>
  <cp:lastModifiedBy>Piotr Chołda</cp:lastModifiedBy>
  <dcterms:created xsi:type="dcterms:W3CDTF">2014-07-31T14:39:07Z</dcterms:created>
  <dcterms:modified xsi:type="dcterms:W3CDTF">2014-07-31T15:33:48Z</dcterms:modified>
  <cp:category/>
  <cp:version/>
  <cp:contentType/>
  <cp:contentStatus/>
</cp:coreProperties>
</file>